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S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/>
  <c r="H30" i="1" s="1"/>
  <c r="AV30" i="1" s="1"/>
  <c r="W30" i="1"/>
  <c r="V30" i="1"/>
  <c r="U30" i="1" s="1"/>
  <c r="N30" i="1"/>
  <c r="L30" i="1"/>
  <c r="I30" i="1"/>
  <c r="BU29" i="1"/>
  <c r="BT29" i="1"/>
  <c r="BR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U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U28" i="1" s="1"/>
  <c r="N28" i="1"/>
  <c r="G28" i="1"/>
  <c r="Y28" i="1" s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H27" i="1"/>
  <c r="AV27" i="1" s="1"/>
  <c r="G27" i="1"/>
  <c r="Y27" i="1" s="1"/>
  <c r="BU26" i="1"/>
  <c r="BT26" i="1"/>
  <c r="BR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L26" i="1" s="1"/>
  <c r="W26" i="1"/>
  <c r="V26" i="1"/>
  <c r="U26" i="1"/>
  <c r="N26" i="1"/>
  <c r="BU25" i="1"/>
  <c r="BT25" i="1"/>
  <c r="BR25" i="1"/>
  <c r="BS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W25" i="1" s="1"/>
  <c r="AL25" i="1"/>
  <c r="AM25" i="1" s="1"/>
  <c r="AG25" i="1"/>
  <c r="AE25" i="1"/>
  <c r="W25" i="1"/>
  <c r="V25" i="1"/>
  <c r="U25" i="1"/>
  <c r="N25" i="1"/>
  <c r="BU24" i="1"/>
  <c r="BT24" i="1"/>
  <c r="BR24" i="1"/>
  <c r="BS24" i="1" s="1"/>
  <c r="Q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/>
  <c r="W24" i="1"/>
  <c r="V24" i="1"/>
  <c r="U24" i="1" s="1"/>
  <c r="N24" i="1"/>
  <c r="G24" i="1"/>
  <c r="Y24" i="1" s="1"/>
  <c r="BU23" i="1"/>
  <c r="BT23" i="1"/>
  <c r="BR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H23" i="1" s="1"/>
  <c r="AV23" i="1" s="1"/>
  <c r="W23" i="1"/>
  <c r="U23" i="1" s="1"/>
  <c r="V23" i="1"/>
  <c r="N23" i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H22" i="1" s="1"/>
  <c r="AV22" i="1" s="1"/>
  <c r="W22" i="1"/>
  <c r="V22" i="1"/>
  <c r="U22" i="1" s="1"/>
  <c r="N22" i="1"/>
  <c r="L22" i="1"/>
  <c r="I22" i="1"/>
  <c r="BU21" i="1"/>
  <c r="BT21" i="1"/>
  <c r="BS21" i="1"/>
  <c r="AU21" i="1" s="1"/>
  <c r="BR21" i="1"/>
  <c r="BG21" i="1"/>
  <c r="BF21" i="1"/>
  <c r="BE21" i="1"/>
  <c r="BD21" i="1"/>
  <c r="BH21" i="1" s="1"/>
  <c r="BI21" i="1" s="1"/>
  <c r="BC21" i="1"/>
  <c r="AZ21" i="1"/>
  <c r="AX21" i="1"/>
  <c r="AS21" i="1"/>
  <c r="AW21" i="1" s="1"/>
  <c r="AL21" i="1"/>
  <c r="AM21" i="1" s="1"/>
  <c r="AG21" i="1"/>
  <c r="AE21" i="1"/>
  <c r="W21" i="1"/>
  <c r="V21" i="1"/>
  <c r="U21" i="1" s="1"/>
  <c r="N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U19" i="1"/>
  <c r="AW19" i="1" s="1"/>
  <c r="AS19" i="1"/>
  <c r="AL19" i="1"/>
  <c r="AM19" i="1" s="1"/>
  <c r="AG19" i="1"/>
  <c r="AE19" i="1"/>
  <c r="G19" i="1" s="1"/>
  <c r="W19" i="1"/>
  <c r="V19" i="1"/>
  <c r="U19" i="1"/>
  <c r="Q19" i="1"/>
  <c r="N19" i="1"/>
  <c r="H19" i="1"/>
  <c r="AV19" i="1" s="1"/>
  <c r="AY19" i="1" s="1"/>
  <c r="I29" i="1" l="1"/>
  <c r="AF29" i="1"/>
  <c r="I19" i="1"/>
  <c r="H26" i="1"/>
  <c r="AV26" i="1" s="1"/>
  <c r="L19" i="1"/>
  <c r="BS29" i="1"/>
  <c r="AU29" i="1" s="1"/>
  <c r="AW29" i="1" s="1"/>
  <c r="I26" i="1"/>
  <c r="U27" i="1"/>
  <c r="G20" i="1"/>
  <c r="Y20" i="1" s="1"/>
  <c r="BS20" i="1"/>
  <c r="Q20" i="1" s="1"/>
  <c r="BS23" i="1"/>
  <c r="AU23" i="1" s="1"/>
  <c r="AW23" i="1" s="1"/>
  <c r="BS26" i="1"/>
  <c r="AY27" i="1"/>
  <c r="BS28" i="1"/>
  <c r="Q28" i="1" s="1"/>
  <c r="Y19" i="1"/>
  <c r="AU22" i="1"/>
  <c r="AW22" i="1" s="1"/>
  <c r="Q22" i="1"/>
  <c r="Q29" i="1"/>
  <c r="AU30" i="1"/>
  <c r="AW30" i="1" s="1"/>
  <c r="Q30" i="1"/>
  <c r="R19" i="1"/>
  <c r="S19" i="1" s="1"/>
  <c r="Z19" i="1" s="1"/>
  <c r="AU26" i="1"/>
  <c r="AW26" i="1" s="1"/>
  <c r="Q26" i="1"/>
  <c r="I20" i="1"/>
  <c r="L20" i="1"/>
  <c r="H20" i="1"/>
  <c r="AV20" i="1" s="1"/>
  <c r="L21" i="1"/>
  <c r="H21" i="1"/>
  <c r="AV21" i="1" s="1"/>
  <c r="AY21" i="1" s="1"/>
  <c r="G21" i="1"/>
  <c r="AF23" i="1"/>
  <c r="I23" i="1"/>
  <c r="I24" i="1"/>
  <c r="L24" i="1"/>
  <c r="H24" i="1"/>
  <c r="AV24" i="1" s="1"/>
  <c r="L25" i="1"/>
  <c r="H25" i="1"/>
  <c r="AV25" i="1" s="1"/>
  <c r="AY25" i="1" s="1"/>
  <c r="G25" i="1"/>
  <c r="AF27" i="1"/>
  <c r="I27" i="1"/>
  <c r="I28" i="1"/>
  <c r="L28" i="1"/>
  <c r="H28" i="1"/>
  <c r="AV28" i="1" s="1"/>
  <c r="L29" i="1"/>
  <c r="H29" i="1"/>
  <c r="AV29" i="1" s="1"/>
  <c r="G29" i="1"/>
  <c r="AU20" i="1"/>
  <c r="AW20" i="1" s="1"/>
  <c r="AU24" i="1"/>
  <c r="AW24" i="1" s="1"/>
  <c r="AF19" i="1"/>
  <c r="R20" i="1"/>
  <c r="S20" i="1" s="1"/>
  <c r="Z20" i="1" s="1"/>
  <c r="I21" i="1"/>
  <c r="Q21" i="1"/>
  <c r="AF21" i="1"/>
  <c r="G22" i="1"/>
  <c r="AF22" i="1"/>
  <c r="L23" i="1"/>
  <c r="R24" i="1"/>
  <c r="S24" i="1" s="1"/>
  <c r="I25" i="1"/>
  <c r="Q25" i="1"/>
  <c r="AF25" i="1"/>
  <c r="G26" i="1"/>
  <c r="AF26" i="1"/>
  <c r="L27" i="1"/>
  <c r="Q27" i="1"/>
  <c r="R28" i="1"/>
  <c r="S28" i="1" s="1"/>
  <c r="Z28" i="1" s="1"/>
  <c r="G30" i="1"/>
  <c r="AF30" i="1"/>
  <c r="O28" i="1" l="1"/>
  <c r="M28" i="1" s="1"/>
  <c r="P28" i="1" s="1"/>
  <c r="J28" i="1" s="1"/>
  <c r="K28" i="1" s="1"/>
  <c r="AY30" i="1"/>
  <c r="AY23" i="1"/>
  <c r="Q23" i="1"/>
  <c r="AU28" i="1"/>
  <c r="AW28" i="1" s="1"/>
  <c r="AY22" i="1"/>
  <c r="T24" i="1"/>
  <c r="X24" i="1" s="1"/>
  <c r="AA24" i="1"/>
  <c r="AB24" i="1" s="1"/>
  <c r="O22" i="1"/>
  <c r="M22" i="1" s="1"/>
  <c r="P22" i="1" s="1"/>
  <c r="J22" i="1" s="1"/>
  <c r="K22" i="1" s="1"/>
  <c r="Y22" i="1"/>
  <c r="Z24" i="1"/>
  <c r="R30" i="1"/>
  <c r="S30" i="1" s="1"/>
  <c r="O30" i="1" s="1"/>
  <c r="M30" i="1" s="1"/>
  <c r="P30" i="1" s="1"/>
  <c r="J30" i="1" s="1"/>
  <c r="K30" i="1" s="1"/>
  <c r="R27" i="1"/>
  <c r="S27" i="1" s="1"/>
  <c r="R23" i="1"/>
  <c r="S23" i="1" s="1"/>
  <c r="AY26" i="1"/>
  <c r="Y29" i="1"/>
  <c r="AY24" i="1"/>
  <c r="R22" i="1"/>
  <c r="S22" i="1" s="1"/>
  <c r="Y30" i="1"/>
  <c r="O21" i="1"/>
  <c r="M21" i="1" s="1"/>
  <c r="P21" i="1" s="1"/>
  <c r="J21" i="1" s="1"/>
  <c r="K21" i="1" s="1"/>
  <c r="Y21" i="1"/>
  <c r="T28" i="1"/>
  <c r="X28" i="1" s="1"/>
  <c r="AA28" i="1"/>
  <c r="AB28" i="1" s="1"/>
  <c r="Y26" i="1"/>
  <c r="T20" i="1"/>
  <c r="X20" i="1" s="1"/>
  <c r="AA20" i="1"/>
  <c r="AB20" i="1" s="1"/>
  <c r="O24" i="1"/>
  <c r="M24" i="1" s="1"/>
  <c r="P24" i="1" s="1"/>
  <c r="J24" i="1" s="1"/>
  <c r="K24" i="1" s="1"/>
  <c r="R25" i="1"/>
  <c r="S25" i="1" s="1"/>
  <c r="O25" i="1" s="1"/>
  <c r="M25" i="1" s="1"/>
  <c r="P25" i="1" s="1"/>
  <c r="J25" i="1" s="1"/>
  <c r="K25" i="1" s="1"/>
  <c r="R21" i="1"/>
  <c r="S21" i="1" s="1"/>
  <c r="O20" i="1"/>
  <c r="M20" i="1" s="1"/>
  <c r="P20" i="1" s="1"/>
  <c r="J20" i="1" s="1"/>
  <c r="K20" i="1" s="1"/>
  <c r="AY29" i="1"/>
  <c r="Y25" i="1"/>
  <c r="AY20" i="1"/>
  <c r="R26" i="1"/>
  <c r="S26" i="1" s="1"/>
  <c r="AA19" i="1"/>
  <c r="AB19" i="1" s="1"/>
  <c r="T19" i="1"/>
  <c r="X19" i="1" s="1"/>
  <c r="R29" i="1"/>
  <c r="S29" i="1" s="1"/>
  <c r="O19" i="1"/>
  <c r="M19" i="1" s="1"/>
  <c r="P19" i="1" s="1"/>
  <c r="J19" i="1" s="1"/>
  <c r="K19" i="1" s="1"/>
  <c r="AY28" i="1" l="1"/>
  <c r="T29" i="1"/>
  <c r="X29" i="1" s="1"/>
  <c r="AA29" i="1"/>
  <c r="Z29" i="1"/>
  <c r="AA26" i="1"/>
  <c r="AB26" i="1" s="1"/>
  <c r="T26" i="1"/>
  <c r="X26" i="1" s="1"/>
  <c r="Z26" i="1"/>
  <c r="T25" i="1"/>
  <c r="X25" i="1" s="1"/>
  <c r="AA25" i="1"/>
  <c r="AB25" i="1" s="1"/>
  <c r="Z25" i="1"/>
  <c r="AA22" i="1"/>
  <c r="T22" i="1"/>
  <c r="X22" i="1" s="1"/>
  <c r="Z22" i="1"/>
  <c r="T23" i="1"/>
  <c r="X23" i="1" s="1"/>
  <c r="AA23" i="1"/>
  <c r="AB23" i="1" s="1"/>
  <c r="Z23" i="1"/>
  <c r="O23" i="1"/>
  <c r="M23" i="1" s="1"/>
  <c r="P23" i="1" s="1"/>
  <c r="J23" i="1" s="1"/>
  <c r="K23" i="1" s="1"/>
  <c r="AA30" i="1"/>
  <c r="T30" i="1"/>
  <c r="X30" i="1" s="1"/>
  <c r="Z30" i="1"/>
  <c r="AA27" i="1"/>
  <c r="AB27" i="1" s="1"/>
  <c r="T27" i="1"/>
  <c r="X27" i="1" s="1"/>
  <c r="Z27" i="1"/>
  <c r="O27" i="1"/>
  <c r="M27" i="1" s="1"/>
  <c r="P27" i="1" s="1"/>
  <c r="J27" i="1" s="1"/>
  <c r="K27" i="1" s="1"/>
  <c r="T21" i="1"/>
  <c r="X21" i="1" s="1"/>
  <c r="AA21" i="1"/>
  <c r="Z21" i="1"/>
  <c r="O26" i="1"/>
  <c r="M26" i="1" s="1"/>
  <c r="P26" i="1" s="1"/>
  <c r="J26" i="1" s="1"/>
  <c r="K26" i="1" s="1"/>
  <c r="O29" i="1"/>
  <c r="M29" i="1" s="1"/>
  <c r="P29" i="1" s="1"/>
  <c r="J29" i="1" s="1"/>
  <c r="K29" i="1" s="1"/>
  <c r="AB22" i="1" l="1"/>
  <c r="AB29" i="1"/>
  <c r="AB21" i="1"/>
  <c r="AB30" i="1"/>
</calcChain>
</file>

<file path=xl/sharedStrings.xml><?xml version="1.0" encoding="utf-8"?>
<sst xmlns="http://schemas.openxmlformats.org/spreadsheetml/2006/main" count="677" uniqueCount="362">
  <si>
    <t>File opened</t>
  </si>
  <si>
    <t>2020-09-11 13:05:21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</si>
  <si>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</si>
  <si>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</si>
  <si>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</si>
  <si>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</si>
  <si>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</si>
  <si>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</si>
  <si>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</si>
  <si>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</si>
  <si>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</si>
  <si>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</si>
  <si>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</si>
  <si>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{"co2bzero": "0.931309", "flowazero": "0.31688", "co2aspanconc2": "298.9", "oxygen": "21", "tbzero": "0.0729084", "h2oaspan2b": "0.102286", "h2oazero": "1.03379", "h2oaspan2": "0", "h2obspan2": "0", "h2obspan2a": "0.099086", "h2oaspan1": "1.04034", "h2obzero": "1.00493", "h2obspan2b": "0.102276", "co2bspanconc2": "298.9", "h2oaspan2a": "0.0983196", "h2oaspanconc2": "0", "co2bspan2b": "0.185009", "co2aspan2": "-0.0272619", "ssa_ref": "40350.2", "co2azero": "0.929293", "co2bspan1": "0.960927", "co2bspan2a": "0.193642", "co2aspanconc1": "993", "chamberpressurezero": "2.6448", "co2aspan2b": "0.184993", "h2obspanconc1": "19.41", "flowmeterzero": "1.00721", "flowbzero": "0.29228", "co2bspan2": "-0.0284272", "co2bspanconc1": "993", "ssb_ref": "38583.5", "tazero": "0.0108032", "h2oaspanconc1": "19.41", "co2aspan2a": "0.192577", "co2aspan1": "0.965871", "h2obspan1": "1.0322",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</si>
  <si>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</si>
  <si>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</si>
  <si>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</si>
  <si>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</si>
  <si>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</si>
  <si>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</si>
  <si>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</si>
  <si>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</si>
  <si>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</si>
  <si>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13:05:21</t>
  </si>
  <si>
    <t>Stability Definition:	CO2_r (Meas): Slp&lt;0.1 Per=20	CO2_s (Meas): Slp&lt;1 Per=20	H2O_r (Meas): Slp&lt;0.5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</si>
  <si>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</si>
  <si>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</si>
  <si>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</si>
  <si>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</si>
  <si>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</si>
  <si>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</si>
  <si>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</si>
  <si>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</si>
  <si>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</si>
  <si>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</si>
  <si>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</si>
  <si>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</si>
  <si>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</si>
  <si>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</si>
  <si>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</si>
  <si>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</si>
  <si>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</si>
  <si>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</si>
  <si>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</si>
  <si>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</si>
  <si>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</si>
  <si>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</si>
  <si>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</si>
  <si>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</si>
  <si>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</si>
  <si>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</si>
  <si>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</si>
  <si>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</si>
  <si>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</si>
  <si>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</si>
  <si>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</si>
  <si>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</si>
  <si>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</si>
  <si>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</si>
  <si>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</si>
  <si>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</si>
  <si>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</si>
  <si>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</si>
  <si>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</si>
  <si>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</si>
  <si>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</si>
  <si>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</si>
  <si>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</si>
  <si>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</si>
  <si>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</si>
  <si>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</si>
  <si>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</si>
  <si>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</si>
  <si>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</si>
  <si>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</si>
  <si>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</si>
  <si>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</si>
  <si>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</si>
  <si>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</si>
  <si>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</si>
  <si>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</si>
  <si>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</si>
  <si>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</si>
  <si>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</si>
  <si>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</si>
  <si>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</si>
  <si>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</si>
  <si>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</si>
  <si>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</si>
  <si>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</si>
  <si>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</si>
  <si>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</si>
  <si>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</si>
  <si>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</si>
  <si>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</si>
  <si>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</si>
  <si>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</si>
  <si>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</si>
  <si>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</si>
  <si>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</si>
  <si>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</si>
  <si>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</si>
  <si>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</si>
  <si>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</si>
  <si>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</si>
  <si>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</si>
  <si>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</si>
  <si>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</si>
  <si>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</si>
  <si>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</si>
  <si>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</si>
  <si>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</si>
  <si>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</si>
  <si>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</si>
  <si>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</si>
  <si>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</si>
  <si>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</si>
  <si>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</si>
  <si>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</si>
  <si>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</si>
  <si>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</si>
  <si>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</si>
  <si>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</si>
  <si>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</si>
  <si>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</si>
  <si>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</si>
  <si>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</si>
  <si>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</si>
  <si>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</si>
  <si>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</si>
  <si>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</si>
  <si>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</si>
  <si>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</si>
  <si>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</si>
  <si>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</si>
  <si>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</si>
  <si>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</si>
  <si>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</si>
  <si>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</si>
  <si>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</si>
  <si>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</si>
  <si>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</si>
  <si>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</si>
  <si>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</si>
  <si>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</si>
  <si>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</si>
  <si>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</si>
  <si>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</si>
  <si>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</si>
  <si>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</si>
  <si>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</si>
  <si>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</si>
  <si>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</si>
  <si>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</si>
  <si>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</si>
  <si>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</si>
  <si>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</si>
  <si>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</si>
  <si>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</si>
  <si>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</si>
  <si>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</si>
  <si>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</si>
  <si>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</si>
  <si>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</si>
  <si>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</si>
  <si>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</si>
  <si>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</si>
  <si>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</si>
  <si>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</si>
  <si>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</si>
  <si>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</si>
  <si>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</si>
  <si>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</si>
  <si>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</si>
  <si>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</si>
  <si>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</si>
  <si>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</si>
  <si>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</si>
  <si>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</si>
  <si>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</si>
  <si>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</si>
  <si>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</si>
  <si>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</si>
  <si>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</si>
  <si>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</si>
  <si>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</si>
  <si>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</si>
  <si>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</si>
  <si>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</si>
  <si>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</si>
  <si>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</si>
  <si>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</si>
  <si>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</si>
  <si>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</si>
  <si>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</si>
  <si>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</si>
  <si>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</si>
  <si>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</si>
  <si>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</si>
  <si>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</si>
  <si>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</si>
  <si>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</si>
  <si>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</si>
  <si>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</si>
  <si>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</si>
  <si>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</si>
  <si>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</si>
  <si>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</si>
  <si>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</si>
  <si>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</si>
  <si>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</si>
  <si>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</si>
  <si>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</si>
  <si>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</si>
  <si>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</si>
  <si>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</si>
  <si>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</si>
  <si>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</si>
  <si>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</si>
  <si>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</si>
  <si>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</si>
  <si>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</si>
  <si>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</si>
  <si>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</si>
  <si>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</si>
  <si>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</si>
  <si>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</si>
  <si>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</si>
  <si>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</si>
  <si>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</si>
  <si>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</si>
  <si>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</si>
  <si>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</si>
  <si>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</si>
  <si>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</si>
  <si>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</si>
  <si>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</si>
  <si>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</si>
  <si>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</si>
  <si>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</si>
  <si>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</si>
  <si>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</si>
  <si>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</si>
  <si>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</si>
  <si>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</si>
  <si>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</si>
  <si>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</si>
  <si>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</si>
  <si>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</si>
  <si>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</si>
  <si>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</si>
  <si>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</si>
  <si>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</si>
  <si>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</si>
  <si>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</si>
  <si>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</si>
  <si>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</si>
  <si>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</si>
  <si>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</si>
  <si>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</si>
  <si>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</si>
  <si>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</si>
  <si>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</si>
  <si>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</si>
  <si>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</si>
  <si>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</si>
  <si>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</si>
  <si>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</si>
  <si>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</si>
  <si>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</si>
  <si>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</si>
  <si>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</si>
  <si>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</si>
  <si>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</si>
  <si>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</si>
  <si>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</si>
  <si>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</si>
  <si>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</si>
  <si>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</si>
  <si>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</si>
  <si>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</si>
  <si>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</si>
  <si>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</si>
  <si>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</si>
  <si>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</si>
  <si>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</si>
  <si>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</si>
  <si>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</si>
  <si>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</si>
  <si>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</si>
  <si>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</si>
  <si>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</si>
  <si>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</si>
  <si>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</si>
  <si>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</si>
  <si>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</si>
  <si>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</si>
  <si>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</si>
  <si>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MPF-1735-20200911-11_13_55</t>
  </si>
  <si>
    <t>0: Broadleaf</t>
  </si>
  <si>
    <t>3/4</t>
  </si>
  <si>
    <t>20200911 13:15:08</t>
  </si>
  <si>
    <t>13:15:08</t>
  </si>
  <si>
    <t>MPF-1738-20200911-13_14_51</t>
  </si>
  <si>
    <t>DARK-1739-20200911-13_14_52</t>
  </si>
  <si>
    <t>13:14:38</t>
  </si>
  <si>
    <t>4/4</t>
  </si>
  <si>
    <t>20200911 13:16:32</t>
  </si>
  <si>
    <t>13:16:32</t>
  </si>
  <si>
    <t>MPF-1740-20200911-13_16_15</t>
  </si>
  <si>
    <t>DARK-1741-20200911-13_16_16</t>
  </si>
  <si>
    <t>13:16:05</t>
  </si>
  <si>
    <t>20200911 13:18:08</t>
  </si>
  <si>
    <t>13:18:08</t>
  </si>
  <si>
    <t>MPF-1742-20200911-13_17_51</t>
  </si>
  <si>
    <t>DARK-1743-20200911-13_17_52</t>
  </si>
  <si>
    <t>13:17:38</t>
  </si>
  <si>
    <t>20200911 13:19:46</t>
  </si>
  <si>
    <t>13:19:46</t>
  </si>
  <si>
    <t>MPF-1744-20200911-13_19_29</t>
  </si>
  <si>
    <t>DARK-1745-20200911-13_19_30</t>
  </si>
  <si>
    <t>13:19:19</t>
  </si>
  <si>
    <t>20200911 13:21:22</t>
  </si>
  <si>
    <t>13:21:22</t>
  </si>
  <si>
    <t>MPF-1746-20200911-13_21_05</t>
  </si>
  <si>
    <t>DARK-1747-20200911-13_21_06</t>
  </si>
  <si>
    <t>13:20:49</t>
  </si>
  <si>
    <t>20200911 13:22:50</t>
  </si>
  <si>
    <t>13:22:50</t>
  </si>
  <si>
    <t>MPF-1748-20200911-13_22_33</t>
  </si>
  <si>
    <t>DARK-1749-20200911-13_22_34</t>
  </si>
  <si>
    <t>13:22:23</t>
  </si>
  <si>
    <t>20200911 13:24:22</t>
  </si>
  <si>
    <t>13:24:22</t>
  </si>
  <si>
    <t>MPF-1750-20200911-13_24_05</t>
  </si>
  <si>
    <t>DARK-1751-20200911-13_24_06</t>
  </si>
  <si>
    <t>13:23:50</t>
  </si>
  <si>
    <t>20200911 13:25:51</t>
  </si>
  <si>
    <t>13:25:51</t>
  </si>
  <si>
    <t>MPF-1752-20200911-13_25_34</t>
  </si>
  <si>
    <t>DARK-1753-20200911-13_25_35</t>
  </si>
  <si>
    <t>13:25:18</t>
  </si>
  <si>
    <t>20200911 13:27:19</t>
  </si>
  <si>
    <t>13:27:19</t>
  </si>
  <si>
    <t>MPF-1754-20200911-13_27_02</t>
  </si>
  <si>
    <t>DARK-1755-20200911-13_27_03</t>
  </si>
  <si>
    <t>13:26:46</t>
  </si>
  <si>
    <t>20200911 13:28:46</t>
  </si>
  <si>
    <t>13:28:46</t>
  </si>
  <si>
    <t>MPF-1756-20200911-13_28_29</t>
  </si>
  <si>
    <t>DARK-1757-20200911-13_28_31</t>
  </si>
  <si>
    <t>13:28:20</t>
  </si>
  <si>
    <t>20200911 13:30:12</t>
  </si>
  <si>
    <t>13:30:12</t>
  </si>
  <si>
    <t>MPF-1758-20200911-13_29_55</t>
  </si>
  <si>
    <t>-</t>
  </si>
  <si>
    <t>13:29:45</t>
  </si>
  <si>
    <t>20200911 13:57:00</t>
  </si>
  <si>
    <t>13:57:00</t>
  </si>
  <si>
    <t>MPF-1759-20200911-13_56_43</t>
  </si>
  <si>
    <t>13:57:16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</si>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</sst>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1599848108</v>
      </c>
      <c r="C19">
        <v>276</v>
      </c>
      <c r="D19" t="s">
        <v>301</v>
      </c>
      <c r="E19" t="s">
        <v>302</v>
      </c>
      <c r="F19">
        <v>1599848108</v>
      </c>
      <c r="G19">
        <f t="shared" ref="G19:G30" si="0">CF19*AE19*(CB19-CC19)/(100*BV19*(1000-AE19*CB19))</f>
        <v>4.3776528199965152E-3</v>
      </c>
      <c r="H19">
        <f t="shared" ref="H19:H30" si="1">CF19*AE19*(CA19-BZ19*(1000-AE19*CC19)/(1000-AE19*CB19))/(100*BV19)</f>
        <v>22.376014689134227</v>
      </c>
      <c r="I19">
        <f t="shared" ref="I19:I30" si="2">BZ19 - IF(AE19&gt;1, H19*BV19*100/(AG19*CN19), 0)</f>
        <v>371.19400000000002</v>
      </c>
      <c r="J19">
        <f t="shared" ref="J19:J30" si="3">((P19-G19/2)*I19-H19)/(P19+G19/2)</f>
        <v>288.40092543785948</v>
      </c>
      <c r="K19">
        <f t="shared" ref="K19:K30" si="4">J19*(CG19+CH19)/1000</f>
        <v>29.297459005930367</v>
      </c>
      <c r="L19">
        <f t="shared" ref="L19:L30" si="5">(BZ19 - IF(AE19&gt;1, H19*BV19*100/(AG19*CN19), 0))*(CG19+CH19)/1000</f>
        <v>37.7080655401382</v>
      </c>
      <c r="M19">
        <f t="shared" ref="M19:M30" si="6">2/((1/O19-1/N19)+SIGN(O19)*SQRT((1/O19-1/N19)*(1/O19-1/N19) + 4*BW19/((BW19+1)*(BW19+1))*(2*1/O19*1/N19-1/N19*1/N19)))</f>
        <v>0.49692502586720655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2.9550450862464404</v>
      </c>
      <c r="O19">
        <f t="shared" ref="O19:O30" si="8">G19*(1000-(1000*0.61365*EXP(17.502*S19/(240.97+S19))/(CG19+CH19)+CB19)/2)/(1000*0.61365*EXP(17.502*S19/(240.97+S19))/(CG19+CH19)-CB19)</f>
        <v>0.45473747467351955</v>
      </c>
      <c r="P19">
        <f t="shared" ref="P19:P30" si="9">1/((BW19+1)/(M19/1.6)+1/(N19/1.37)) + BW19/((BW19+1)/(M19/1.6) + BW19/(N19/1.37))</f>
        <v>0.2877022457229253</v>
      </c>
      <c r="Q19">
        <f t="shared" ref="Q19:Q30" si="10">(BS19*BU19)</f>
        <v>209.76121468410213</v>
      </c>
      <c r="R19">
        <f t="shared" ref="R19:R30" si="11">(CI19+(Q19+2*0.95*0.0000000567*(((CI19+$B$9)+273)^4-(CI19+273)^4)-44100*G19)/(1.84*29.3*N19+8*0.95*0.0000000567*(CI19+273)^3))</f>
        <v>23.672256099938938</v>
      </c>
      <c r="S19">
        <f t="shared" ref="S19:S30" si="12">($C$9*CJ19+$D$9*CK19+$E$9*R19)</f>
        <v>23.0122</v>
      </c>
      <c r="T19">
        <f t="shared" ref="T19:T30" si="13">0.61365*EXP(17.502*S19/(240.97+S19))</f>
        <v>2.8218045250496862</v>
      </c>
      <c r="U19">
        <f t="shared" ref="U19:U30" si="14">(V19/W19*100)</f>
        <v>63.935408322536603</v>
      </c>
      <c r="V19">
        <f t="shared" ref="V19:V30" si="15">CB19*(CG19+CH19)/1000</f>
        <v>1.8664270364348703</v>
      </c>
      <c r="W19">
        <f t="shared" ref="W19:W30" si="16">0.61365*EXP(17.502*CI19/(240.97+CI19))</f>
        <v>2.9192384711445927</v>
      </c>
      <c r="X19">
        <f t="shared" ref="X19:X30" si="17">(T19-CB19*(CG19+CH19)/1000)</f>
        <v>0.95537748861481586</v>
      </c>
      <c r="Y19">
        <f t="shared" ref="Y19:Y30" si="18">(-G19*44100)</f>
        <v>-193.05448936184632</v>
      </c>
      <c r="Z19">
        <f t="shared" ref="Z19:Z30" si="19">2*29.3*N19*0.92*(CI19-S19)</f>
        <v>89.549494806690689</v>
      </c>
      <c r="AA19">
        <f t="shared" ref="AA19:AA30" si="20">2*0.95*0.0000000567*(((CI19+$B$9)+273)^4-(S19+273)^4)</f>
        <v>6.3005128315832843</v>
      </c>
      <c r="AB19">
        <f t="shared" ref="AB19:AB30" si="21">Q19+AA19+Y19+Z19</f>
        <v>112.55673296052979</v>
      </c>
      <c r="AC19">
        <v>23</v>
      </c>
      <c r="AD19">
        <v>5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54269.764753776581</v>
      </c>
      <c r="AH19" t="s">
        <v>298</v>
      </c>
      <c r="AI19">
        <v>10322</v>
      </c>
      <c r="AJ19">
        <v>739.71076923076896</v>
      </c>
      <c r="AK19">
        <v>3605.34</v>
      </c>
      <c r="AL19">
        <f t="shared" ref="AL19:AL30" si="25">AK19-AJ19</f>
        <v>2865.6292307692311</v>
      </c>
      <c r="AM19">
        <f t="shared" ref="AM19:AM30" si="26">AL19/AK19</f>
        <v>0.79482912312548359</v>
      </c>
      <c r="AN19">
        <v>-1.11319809226524</v>
      </c>
      <c r="AO19" t="s">
        <v>303</v>
      </c>
      <c r="AP19">
        <v>10340.6</v>
      </c>
      <c r="AQ19">
        <v>976.81119230769195</v>
      </c>
      <c r="AR19">
        <v>1361.79</v>
      </c>
      <c r="AS19">
        <f t="shared" ref="AS19:AS30" si="27">1-AQ19/AR19</f>
        <v>0.28270056887795325</v>
      </c>
      <c r="AT19">
        <v>0.5</v>
      </c>
      <c r="AU19">
        <f t="shared" ref="AU19:AU30" si="28">BS19</f>
        <v>1093.3469989626719</v>
      </c>
      <c r="AV19">
        <f t="shared" ref="AV19:AV30" si="29">H19</f>
        <v>22.376014689134227</v>
      </c>
      <c r="AW19">
        <f t="shared" ref="AW19:AW30" si="30">AS19*AT19*AU19</f>
        <v>154.54490929387515</v>
      </c>
      <c r="AX19">
        <f t="shared" ref="AX19:AX30" si="31">BC19/AR19</f>
        <v>0.49970994059289614</v>
      </c>
      <c r="AY19">
        <f t="shared" ref="AY19:AY30" si="32">(AV19-AN19)/AU19</f>
        <v>2.1483767553837144E-2</v>
      </c>
      <c r="AZ19">
        <f t="shared" ref="AZ19:AZ30" si="33">(AK19-AR19)/AR19</f>
        <v>1.6475007159694228</v>
      </c>
      <c r="BA19" t="s">
        <v>304</v>
      </c>
      <c r="BB19">
        <v>681.29</v>
      </c>
      <c r="BC19">
        <f t="shared" ref="BC19:BC30" si="34">AR19-BB19</f>
        <v>680.5</v>
      </c>
      <c r="BD19">
        <f t="shared" ref="BD19:BD30" si="35">(AR19-AQ19)/(AR19-BB19)</f>
        <v>0.5657293279828185</v>
      </c>
      <c r="BE19">
        <f t="shared" ref="BE19:BE30" si="36">(AK19-AR19)/(AK19-BB19)</f>
        <v>0.76727484140148083</v>
      </c>
      <c r="BF19">
        <f t="shared" ref="BF19:BF30" si="37">(AR19-AQ19)/(AR19-AJ19)</f>
        <v>0.61885815929952059</v>
      </c>
      <c r="BG19">
        <f t="shared" ref="BG19:BG30" si="38">(AK19-AR19)/(AK19-AJ19)</f>
        <v>0.78291705567148895</v>
      </c>
      <c r="BH19">
        <f t="shared" ref="BH19:BH30" si="39">(BD19*BB19/AQ19)</f>
        <v>0.39457546852105141</v>
      </c>
      <c r="BI19">
        <f t="shared" ref="BI19:BI30" si="40">(1-BH19)</f>
        <v>0.60542453147894859</v>
      </c>
      <c r="BJ19">
        <v>1738</v>
      </c>
      <c r="BK19">
        <v>300</v>
      </c>
      <c r="BL19">
        <v>300</v>
      </c>
      <c r="BM19">
        <v>300</v>
      </c>
      <c r="BN19">
        <v>10340.6</v>
      </c>
      <c r="BO19">
        <v>1307.6199999999999</v>
      </c>
      <c r="BP19">
        <v>-7.4692700000000001E-3</v>
      </c>
      <c r="BQ19">
        <v>-1.73</v>
      </c>
      <c r="BR19">
        <f t="shared" ref="BR19:BR30" si="41">$B$13*CO19+$C$13*CP19+$F$13*CQ19*(1-CT19)</f>
        <v>1300.17</v>
      </c>
      <c r="BS19">
        <f t="shared" ref="BS19:BS30" si="42">BR19*BT19</f>
        <v>1093.3469989626719</v>
      </c>
      <c r="BT19">
        <f t="shared" ref="BT19:BT30" si="43">($B$13*$D$11+$C$13*$D$11+$F$13*((DD19+CV19)/MAX(DD19+CV19+DE19, 0.1)*$I$11+DE19/MAX(DD19+CV19+DE19, 0.1)*$J$11))/($B$13+$C$13+$F$13)</f>
        <v>0.84092618577776124</v>
      </c>
      <c r="BU19">
        <f t="shared" ref="BU19:BU30" si="44">($B$13*$K$11+$C$13*$K$11+$F$13*((DD19+CV19)/MAX(DD19+CV19+DE19, 0.1)*$P$11+DE19/MAX(DD19+CV19+DE19, 0.1)*$Q$11))/($B$13+$C$13+$F$13)</f>
        <v>0.19185237155552262</v>
      </c>
      <c r="BV19">
        <v>6</v>
      </c>
      <c r="BW19">
        <v>0.5</v>
      </c>
      <c r="BX19" t="s">
        <v>299</v>
      </c>
      <c r="BY19">
        <v>1599848108</v>
      </c>
      <c r="BZ19">
        <v>371.19400000000002</v>
      </c>
      <c r="CA19">
        <v>399.99200000000002</v>
      </c>
      <c r="CB19">
        <v>18.372900000000001</v>
      </c>
      <c r="CC19">
        <v>13.216799999999999</v>
      </c>
      <c r="CD19">
        <v>374.108</v>
      </c>
      <c r="CE19">
        <v>18.520199999999999</v>
      </c>
      <c r="CF19">
        <v>500.05500000000001</v>
      </c>
      <c r="CG19">
        <v>101.486</v>
      </c>
      <c r="CH19">
        <v>9.9870299999999995E-2</v>
      </c>
      <c r="CI19">
        <v>23.574300000000001</v>
      </c>
      <c r="CJ19">
        <v>23.0122</v>
      </c>
      <c r="CK19">
        <v>999.9</v>
      </c>
      <c r="CL19">
        <v>0</v>
      </c>
      <c r="CM19">
        <v>0</v>
      </c>
      <c r="CN19">
        <v>9997.5</v>
      </c>
      <c r="CO19">
        <v>0</v>
      </c>
      <c r="CP19">
        <v>1.5289399999999999E-3</v>
      </c>
      <c r="CQ19">
        <v>1300.17</v>
      </c>
      <c r="CR19">
        <v>0.96900900000000001</v>
      </c>
      <c r="CS19">
        <v>3.0991000000000001E-2</v>
      </c>
      <c r="CT19">
        <v>0</v>
      </c>
      <c r="CU19">
        <v>975.51800000000003</v>
      </c>
      <c r="CV19">
        <v>5.0011200000000002</v>
      </c>
      <c r="CW19">
        <v>12597.6</v>
      </c>
      <c r="CX19">
        <v>12850.3</v>
      </c>
      <c r="CY19">
        <v>38.625</v>
      </c>
      <c r="CZ19">
        <v>41.311999999999998</v>
      </c>
      <c r="DA19">
        <v>40</v>
      </c>
      <c r="DB19">
        <v>40.686999999999998</v>
      </c>
      <c r="DC19">
        <v>40.186999999999998</v>
      </c>
      <c r="DD19">
        <v>1255.03</v>
      </c>
      <c r="DE19">
        <v>40.14</v>
      </c>
      <c r="DF19">
        <v>0</v>
      </c>
      <c r="DG19">
        <v>275.700000047684</v>
      </c>
      <c r="DH19">
        <v>0</v>
      </c>
      <c r="DI19">
        <v>976.81119230769195</v>
      </c>
      <c r="DJ19">
        <v>-12.950735028912201</v>
      </c>
      <c r="DK19">
        <v>-153.31282047409599</v>
      </c>
      <c r="DL19">
        <v>12614.1846153846</v>
      </c>
      <c r="DM19">
        <v>15</v>
      </c>
      <c r="DN19">
        <v>1599848078</v>
      </c>
      <c r="DO19" t="s">
        <v>305</v>
      </c>
      <c r="DP19">
        <v>1599848066</v>
      </c>
      <c r="DQ19">
        <v>1599848078</v>
      </c>
      <c r="DR19">
        <v>43</v>
      </c>
      <c r="DS19">
        <v>-3.6999999999999998E-2</v>
      </c>
      <c r="DT19">
        <v>-1.2999999999999999E-2</v>
      </c>
      <c r="DU19">
        <v>-2.9140000000000001</v>
      </c>
      <c r="DV19">
        <v>-0.14699999999999999</v>
      </c>
      <c r="DW19">
        <v>400</v>
      </c>
      <c r="DX19">
        <v>13</v>
      </c>
      <c r="DY19">
        <v>0.08</v>
      </c>
      <c r="DZ19">
        <v>0.02</v>
      </c>
      <c r="EA19">
        <v>399.98690243902399</v>
      </c>
      <c r="EB19">
        <v>9.8508710801433794E-2</v>
      </c>
      <c r="EC19">
        <v>2.7497942165178198E-2</v>
      </c>
      <c r="ED19">
        <v>1</v>
      </c>
      <c r="EE19">
        <v>371.10934146341498</v>
      </c>
      <c r="EF19">
        <v>0.52670383275287802</v>
      </c>
      <c r="EG19">
        <v>5.69049741732933E-2</v>
      </c>
      <c r="EH19">
        <v>1</v>
      </c>
      <c r="EI19">
        <v>13.2157146341463</v>
      </c>
      <c r="EJ19">
        <v>4.8522648083961896E-3</v>
      </c>
      <c r="EK19">
        <v>1.1469069700103299E-3</v>
      </c>
      <c r="EL19">
        <v>1</v>
      </c>
      <c r="EM19">
        <v>18.404348780487801</v>
      </c>
      <c r="EN19">
        <v>-0.181183275261312</v>
      </c>
      <c r="EO19">
        <v>1.7901221132229899E-2</v>
      </c>
      <c r="EP19">
        <v>1</v>
      </c>
      <c r="EQ19">
        <v>4</v>
      </c>
      <c r="ER19">
        <v>4</v>
      </c>
      <c r="ES19" t="s">
        <v>306</v>
      </c>
      <c r="ET19">
        <v>100</v>
      </c>
      <c r="EU19">
        <v>100</v>
      </c>
      <c r="EV19">
        <v>-2.9140000000000001</v>
      </c>
      <c r="EW19">
        <v>-0.14729999999999999</v>
      </c>
      <c r="EX19">
        <v>-2.9138000000000401</v>
      </c>
      <c r="EY19">
        <v>0</v>
      </c>
      <c r="EZ19">
        <v>0</v>
      </c>
      <c r="FA19">
        <v>0</v>
      </c>
      <c r="FB19">
        <v>-0.14730000000000101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0.7</v>
      </c>
      <c r="FK19">
        <v>0.5</v>
      </c>
      <c r="FL19">
        <v>2</v>
      </c>
      <c r="FM19">
        <v>473.96899999999999</v>
      </c>
      <c r="FN19">
        <v>509.20800000000003</v>
      </c>
      <c r="FO19">
        <v>19.957699999999999</v>
      </c>
      <c r="FP19">
        <v>26.673999999999999</v>
      </c>
      <c r="FQ19">
        <v>30.000499999999999</v>
      </c>
      <c r="FR19">
        <v>26.6341</v>
      </c>
      <c r="FS19">
        <v>26.6065</v>
      </c>
      <c r="FT19">
        <v>20.349</v>
      </c>
      <c r="FU19">
        <v>0</v>
      </c>
      <c r="FV19">
        <v>0</v>
      </c>
      <c r="FW19">
        <v>19.9557</v>
      </c>
      <c r="FX19">
        <v>400</v>
      </c>
      <c r="FY19">
        <v>7.0820600000000002</v>
      </c>
      <c r="FZ19">
        <v>101.934</v>
      </c>
      <c r="GA19">
        <v>102.036</v>
      </c>
    </row>
    <row r="20" spans="1:183" x14ac:dyDescent="0.35">
      <c r="A20">
        <v>3</v>
      </c>
      <c r="B20">
        <v>1599848192</v>
      </c>
      <c r="C20">
        <v>360</v>
      </c>
      <c r="D20" t="s">
        <v>307</v>
      </c>
      <c r="E20" t="s">
        <v>308</v>
      </c>
      <c r="F20">
        <v>1599848192</v>
      </c>
      <c r="G20">
        <f t="shared" si="0"/>
        <v>4.1991037331474759E-3</v>
      </c>
      <c r="H20">
        <f t="shared" si="1"/>
        <v>21.725280704133706</v>
      </c>
      <c r="I20">
        <f t="shared" si="2"/>
        <v>372.072</v>
      </c>
      <c r="J20">
        <f t="shared" si="3"/>
        <v>286.50598032852827</v>
      </c>
      <c r="K20">
        <f t="shared" si="4"/>
        <v>29.105533257957422</v>
      </c>
      <c r="L20">
        <f t="shared" si="5"/>
        <v>37.798003231684802</v>
      </c>
      <c r="M20">
        <f t="shared" si="6"/>
        <v>0.46419167098786435</v>
      </c>
      <c r="N20">
        <f t="shared" si="7"/>
        <v>2.956066676748244</v>
      </c>
      <c r="O20">
        <f t="shared" si="8"/>
        <v>0.42716899571997852</v>
      </c>
      <c r="P20">
        <f t="shared" si="9"/>
        <v>0.27006046817111895</v>
      </c>
      <c r="Q20">
        <f t="shared" si="10"/>
        <v>177.77719450198117</v>
      </c>
      <c r="R20">
        <f t="shared" si="11"/>
        <v>23.622009191942883</v>
      </c>
      <c r="S20">
        <f t="shared" si="12"/>
        <v>23.008400000000002</v>
      </c>
      <c r="T20">
        <f t="shared" si="13"/>
        <v>2.8211556393479968</v>
      </c>
      <c r="U20">
        <f t="shared" si="14"/>
        <v>62.871717157509011</v>
      </c>
      <c r="V20">
        <f t="shared" si="15"/>
        <v>1.84547578454642</v>
      </c>
      <c r="W20">
        <f t="shared" si="16"/>
        <v>2.9353036118340023</v>
      </c>
      <c r="X20">
        <f t="shared" si="17"/>
        <v>0.97567985480157682</v>
      </c>
      <c r="Y20">
        <f t="shared" si="18"/>
        <v>-185.18047463180369</v>
      </c>
      <c r="Z20">
        <f t="shared" si="19"/>
        <v>104.70442560669133</v>
      </c>
      <c r="AA20">
        <f t="shared" si="20"/>
        <v>7.3674933847932129</v>
      </c>
      <c r="AB20">
        <f t="shared" si="21"/>
        <v>104.66863886166203</v>
      </c>
      <c r="AC20">
        <v>21</v>
      </c>
      <c r="AD20">
        <v>4</v>
      </c>
      <c r="AE20">
        <f t="shared" si="22"/>
        <v>1</v>
      </c>
      <c r="AF20">
        <f t="shared" si="23"/>
        <v>0</v>
      </c>
      <c r="AG20">
        <f t="shared" si="24"/>
        <v>54283.316030496804</v>
      </c>
      <c r="AH20" t="s">
        <v>298</v>
      </c>
      <c r="AI20">
        <v>10322</v>
      </c>
      <c r="AJ20">
        <v>739.71076923076896</v>
      </c>
      <c r="AK20">
        <v>3605.34</v>
      </c>
      <c r="AL20">
        <f t="shared" si="25"/>
        <v>2865.6292307692311</v>
      </c>
      <c r="AM20">
        <f t="shared" si="26"/>
        <v>0.79482912312548359</v>
      </c>
      <c r="AN20">
        <v>-1.11319809226524</v>
      </c>
      <c r="AO20" t="s">
        <v>309</v>
      </c>
      <c r="AP20">
        <v>10341.1</v>
      </c>
      <c r="AQ20">
        <v>962.14496153846198</v>
      </c>
      <c r="AR20">
        <v>1435.21</v>
      </c>
      <c r="AS20">
        <f t="shared" si="27"/>
        <v>0.32961381154084635</v>
      </c>
      <c r="AT20">
        <v>0.5</v>
      </c>
      <c r="AU20">
        <f t="shared" si="28"/>
        <v>925.1993987959213</v>
      </c>
      <c r="AV20">
        <f t="shared" si="29"/>
        <v>21.725280704133706</v>
      </c>
      <c r="AW20">
        <f t="shared" si="30"/>
        <v>152.47925013621156</v>
      </c>
      <c r="AX20">
        <f t="shared" si="31"/>
        <v>0.52038377659018542</v>
      </c>
      <c r="AY20">
        <f t="shared" si="32"/>
        <v>2.4684926110113709E-2</v>
      </c>
      <c r="AZ20">
        <f t="shared" si="33"/>
        <v>1.5120644365632905</v>
      </c>
      <c r="BA20" t="s">
        <v>310</v>
      </c>
      <c r="BB20">
        <v>688.35</v>
      </c>
      <c r="BC20">
        <f t="shared" si="34"/>
        <v>746.86</v>
      </c>
      <c r="BD20">
        <f t="shared" si="35"/>
        <v>0.63340524122531405</v>
      </c>
      <c r="BE20">
        <f t="shared" si="36"/>
        <v>0.74396209791600243</v>
      </c>
      <c r="BF20">
        <f t="shared" si="37"/>
        <v>0.68018053440306758</v>
      </c>
      <c r="BG20">
        <f t="shared" si="38"/>
        <v>0.75729615565704722</v>
      </c>
      <c r="BH20">
        <f t="shared" si="39"/>
        <v>0.45315884323738215</v>
      </c>
      <c r="BI20">
        <f t="shared" si="40"/>
        <v>0.54684115676261791</v>
      </c>
      <c r="BJ20">
        <v>1740</v>
      </c>
      <c r="BK20">
        <v>300</v>
      </c>
      <c r="BL20">
        <v>300</v>
      </c>
      <c r="BM20">
        <v>300</v>
      </c>
      <c r="BN20">
        <v>10341.1</v>
      </c>
      <c r="BO20">
        <v>1376.12</v>
      </c>
      <c r="BP20">
        <v>-7.63928E-3</v>
      </c>
      <c r="BQ20">
        <v>-1.04</v>
      </c>
      <c r="BR20">
        <f t="shared" si="41"/>
        <v>1100.02</v>
      </c>
      <c r="BS20">
        <f t="shared" si="42"/>
        <v>925.1993987959213</v>
      </c>
      <c r="BT20">
        <f t="shared" si="43"/>
        <v>0.84107507026774175</v>
      </c>
      <c r="BU20">
        <f t="shared" si="44"/>
        <v>0.19215014053548354</v>
      </c>
      <c r="BV20">
        <v>6</v>
      </c>
      <c r="BW20">
        <v>0.5</v>
      </c>
      <c r="BX20" t="s">
        <v>299</v>
      </c>
      <c r="BY20">
        <v>1599848192</v>
      </c>
      <c r="BZ20">
        <v>372.072</v>
      </c>
      <c r="CA20">
        <v>400.01499999999999</v>
      </c>
      <c r="CB20">
        <v>18.1663</v>
      </c>
      <c r="CC20">
        <v>13.2193</v>
      </c>
      <c r="CD20">
        <v>374.97699999999998</v>
      </c>
      <c r="CE20">
        <v>18.314900000000002</v>
      </c>
      <c r="CF20">
        <v>500.03899999999999</v>
      </c>
      <c r="CG20">
        <v>101.488</v>
      </c>
      <c r="CH20">
        <v>9.9873400000000001E-2</v>
      </c>
      <c r="CI20">
        <v>23.665400000000002</v>
      </c>
      <c r="CJ20">
        <v>23.008400000000002</v>
      </c>
      <c r="CK20">
        <v>999.9</v>
      </c>
      <c r="CL20">
        <v>0</v>
      </c>
      <c r="CM20">
        <v>0</v>
      </c>
      <c r="CN20">
        <v>10003.1</v>
      </c>
      <c r="CO20">
        <v>0</v>
      </c>
      <c r="CP20">
        <v>1.5289399999999999E-3</v>
      </c>
      <c r="CQ20">
        <v>1100.02</v>
      </c>
      <c r="CR20">
        <v>0.96400300000000005</v>
      </c>
      <c r="CS20">
        <v>3.5997399999999999E-2</v>
      </c>
      <c r="CT20">
        <v>0</v>
      </c>
      <c r="CU20">
        <v>961.89599999999996</v>
      </c>
      <c r="CV20">
        <v>5.0011200000000002</v>
      </c>
      <c r="CW20">
        <v>10511.6</v>
      </c>
      <c r="CX20">
        <v>10854.6</v>
      </c>
      <c r="CY20">
        <v>38.811999999999998</v>
      </c>
      <c r="CZ20">
        <v>41.5</v>
      </c>
      <c r="DA20">
        <v>40.186999999999998</v>
      </c>
      <c r="DB20">
        <v>40.875</v>
      </c>
      <c r="DC20">
        <v>40.375</v>
      </c>
      <c r="DD20">
        <v>1055.5999999999999</v>
      </c>
      <c r="DE20">
        <v>39.42</v>
      </c>
      <c r="DF20">
        <v>0</v>
      </c>
      <c r="DG20">
        <v>83.700000047683702</v>
      </c>
      <c r="DH20">
        <v>0</v>
      </c>
      <c r="DI20">
        <v>962.14496153846198</v>
      </c>
      <c r="DJ20">
        <v>0.832444447698512</v>
      </c>
      <c r="DK20">
        <v>8.0547008129836595</v>
      </c>
      <c r="DL20">
        <v>10511.538461538499</v>
      </c>
      <c r="DM20">
        <v>15</v>
      </c>
      <c r="DN20">
        <v>1599848165.5</v>
      </c>
      <c r="DO20" t="s">
        <v>311</v>
      </c>
      <c r="DP20">
        <v>1599848164.5</v>
      </c>
      <c r="DQ20">
        <v>1599848165.5</v>
      </c>
      <c r="DR20">
        <v>44</v>
      </c>
      <c r="DS20">
        <v>8.9999999999999993E-3</v>
      </c>
      <c r="DT20">
        <v>-1E-3</v>
      </c>
      <c r="DU20">
        <v>-2.9049999999999998</v>
      </c>
      <c r="DV20">
        <v>-0.14899999999999999</v>
      </c>
      <c r="DW20">
        <v>400</v>
      </c>
      <c r="DX20">
        <v>13</v>
      </c>
      <c r="DY20">
        <v>0.08</v>
      </c>
      <c r="DZ20">
        <v>0.02</v>
      </c>
      <c r="EA20">
        <v>399.99012195121998</v>
      </c>
      <c r="EB20">
        <v>-2.03832752617445E-2</v>
      </c>
      <c r="EC20">
        <v>3.2740811499658302E-2</v>
      </c>
      <c r="ED20">
        <v>1</v>
      </c>
      <c r="EE20">
        <v>372.05460975609799</v>
      </c>
      <c r="EF20">
        <v>-0.17680139372747999</v>
      </c>
      <c r="EG20">
        <v>0.12810835315747801</v>
      </c>
      <c r="EH20">
        <v>1</v>
      </c>
      <c r="EI20">
        <v>13.219012195122</v>
      </c>
      <c r="EJ20">
        <v>2.9895470383479298E-3</v>
      </c>
      <c r="EK20">
        <v>7.64835426886077E-4</v>
      </c>
      <c r="EL20">
        <v>1</v>
      </c>
      <c r="EM20">
        <v>18.1788512195122</v>
      </c>
      <c r="EN20">
        <v>-1.03944250871072E-2</v>
      </c>
      <c r="EO20">
        <v>2.29075993563027E-2</v>
      </c>
      <c r="EP20">
        <v>1</v>
      </c>
      <c r="EQ20">
        <v>4</v>
      </c>
      <c r="ER20">
        <v>4</v>
      </c>
      <c r="ES20" t="s">
        <v>306</v>
      </c>
      <c r="ET20">
        <v>100</v>
      </c>
      <c r="EU20">
        <v>100</v>
      </c>
      <c r="EV20">
        <v>-2.9049999999999998</v>
      </c>
      <c r="EW20">
        <v>-0.14860000000000001</v>
      </c>
      <c r="EX20">
        <v>-2.9051999999999198</v>
      </c>
      <c r="EY20">
        <v>0</v>
      </c>
      <c r="EZ20">
        <v>0</v>
      </c>
      <c r="FA20">
        <v>0</v>
      </c>
      <c r="FB20">
        <v>-0.148595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0.4</v>
      </c>
      <c r="FL20">
        <v>2</v>
      </c>
      <c r="FM20">
        <v>475.41300000000001</v>
      </c>
      <c r="FN20">
        <v>509.11399999999998</v>
      </c>
      <c r="FO20">
        <v>20.960699999999999</v>
      </c>
      <c r="FP20">
        <v>26.714700000000001</v>
      </c>
      <c r="FQ20">
        <v>30.000399999999999</v>
      </c>
      <c r="FR20">
        <v>26.682600000000001</v>
      </c>
      <c r="FS20">
        <v>26.656199999999998</v>
      </c>
      <c r="FT20">
        <v>20.347999999999999</v>
      </c>
      <c r="FU20">
        <v>0</v>
      </c>
      <c r="FV20">
        <v>0</v>
      </c>
      <c r="FW20">
        <v>20.9557</v>
      </c>
      <c r="FX20">
        <v>400</v>
      </c>
      <c r="FY20">
        <v>7.0820600000000002</v>
      </c>
      <c r="FZ20">
        <v>101.922</v>
      </c>
      <c r="GA20">
        <v>102.027</v>
      </c>
    </row>
    <row r="21" spans="1:183" x14ac:dyDescent="0.35">
      <c r="A21">
        <v>4</v>
      </c>
      <c r="B21">
        <v>1599848288</v>
      </c>
      <c r="C21">
        <v>456</v>
      </c>
      <c r="D21" t="s">
        <v>312</v>
      </c>
      <c r="E21" t="s">
        <v>313</v>
      </c>
      <c r="F21">
        <v>1599848288</v>
      </c>
      <c r="G21">
        <f t="shared" si="0"/>
        <v>4.0368535193922861E-3</v>
      </c>
      <c r="H21">
        <f t="shared" si="1"/>
        <v>21.15639050604198</v>
      </c>
      <c r="I21">
        <f t="shared" si="2"/>
        <v>372.846</v>
      </c>
      <c r="J21">
        <f t="shared" si="3"/>
        <v>284.15145605383066</v>
      </c>
      <c r="K21">
        <f t="shared" si="4"/>
        <v>28.866406816893608</v>
      </c>
      <c r="L21">
        <f t="shared" si="5"/>
        <v>37.876717105445998</v>
      </c>
      <c r="M21">
        <f t="shared" si="6"/>
        <v>0.4337125286983719</v>
      </c>
      <c r="N21">
        <f t="shared" si="7"/>
        <v>2.9577223306243576</v>
      </c>
      <c r="O21">
        <f t="shared" si="8"/>
        <v>0.40122652271717352</v>
      </c>
      <c r="P21">
        <f t="shared" si="9"/>
        <v>0.25348224086972543</v>
      </c>
      <c r="Q21">
        <f t="shared" si="10"/>
        <v>145.86413680258894</v>
      </c>
      <c r="R21">
        <f t="shared" si="11"/>
        <v>23.637221662762148</v>
      </c>
      <c r="S21">
        <f t="shared" si="12"/>
        <v>23.033300000000001</v>
      </c>
      <c r="T21">
        <f t="shared" si="13"/>
        <v>2.8254099240871544</v>
      </c>
      <c r="U21">
        <f t="shared" si="14"/>
        <v>61.635139766731797</v>
      </c>
      <c r="V21">
        <f t="shared" si="15"/>
        <v>1.8267064381314999</v>
      </c>
      <c r="W21">
        <f t="shared" si="16"/>
        <v>2.9637418606414578</v>
      </c>
      <c r="X21">
        <f t="shared" si="17"/>
        <v>0.9987034859556545</v>
      </c>
      <c r="Y21">
        <f t="shared" si="18"/>
        <v>-178.02524020519982</v>
      </c>
      <c r="Z21">
        <f t="shared" si="19"/>
        <v>126.33756423847406</v>
      </c>
      <c r="AA21">
        <f t="shared" si="20"/>
        <v>8.8930580537935722</v>
      </c>
      <c r="AB21">
        <f t="shared" si="21"/>
        <v>103.06951888965675</v>
      </c>
      <c r="AC21">
        <v>21</v>
      </c>
      <c r="AD21">
        <v>4</v>
      </c>
      <c r="AE21">
        <f t="shared" si="22"/>
        <v>1</v>
      </c>
      <c r="AF21">
        <f t="shared" si="23"/>
        <v>0</v>
      </c>
      <c r="AG21">
        <f t="shared" si="24"/>
        <v>54302.907383594669</v>
      </c>
      <c r="AH21" t="s">
        <v>298</v>
      </c>
      <c r="AI21">
        <v>10322</v>
      </c>
      <c r="AJ21">
        <v>739.71076923076896</v>
      </c>
      <c r="AK21">
        <v>3605.34</v>
      </c>
      <c r="AL21">
        <f t="shared" si="25"/>
        <v>2865.6292307692311</v>
      </c>
      <c r="AM21">
        <f t="shared" si="26"/>
        <v>0.79482912312548359</v>
      </c>
      <c r="AN21">
        <v>-1.11319809226524</v>
      </c>
      <c r="AO21" t="s">
        <v>314</v>
      </c>
      <c r="AP21">
        <v>10343.5</v>
      </c>
      <c r="AQ21">
        <v>979.00857692307704</v>
      </c>
      <c r="AR21">
        <v>1616.93</v>
      </c>
      <c r="AS21">
        <f t="shared" si="27"/>
        <v>0.39452630792732091</v>
      </c>
      <c r="AT21">
        <v>0.5</v>
      </c>
      <c r="AU21">
        <f t="shared" si="28"/>
        <v>757.24356378018115</v>
      </c>
      <c r="AV21">
        <f t="shared" si="29"/>
        <v>21.15639050604198</v>
      </c>
      <c r="AW21">
        <f t="shared" si="30"/>
        <v>149.37625370996082</v>
      </c>
      <c r="AX21">
        <f t="shared" si="31"/>
        <v>0.56166315177527781</v>
      </c>
      <c r="AY21">
        <f t="shared" si="32"/>
        <v>2.9408752564547141E-2</v>
      </c>
      <c r="AZ21">
        <f t="shared" si="33"/>
        <v>1.2297440210769792</v>
      </c>
      <c r="BA21" t="s">
        <v>315</v>
      </c>
      <c r="BB21">
        <v>708.76</v>
      </c>
      <c r="BC21">
        <f t="shared" si="34"/>
        <v>908.17000000000007</v>
      </c>
      <c r="BD21">
        <f t="shared" si="35"/>
        <v>0.70242512203323493</v>
      </c>
      <c r="BE21">
        <f t="shared" si="36"/>
        <v>0.68646817971538854</v>
      </c>
      <c r="BF21">
        <f t="shared" si="37"/>
        <v>0.72720866198696021</v>
      </c>
      <c r="BG21">
        <f t="shared" si="38"/>
        <v>0.69388250882206559</v>
      </c>
      <c r="BH21">
        <f t="shared" si="39"/>
        <v>0.50852550348125591</v>
      </c>
      <c r="BI21">
        <f t="shared" si="40"/>
        <v>0.49147449651874409</v>
      </c>
      <c r="BJ21">
        <v>1742</v>
      </c>
      <c r="BK21">
        <v>300</v>
      </c>
      <c r="BL21">
        <v>300</v>
      </c>
      <c r="BM21">
        <v>300</v>
      </c>
      <c r="BN21">
        <v>10343.5</v>
      </c>
      <c r="BO21">
        <v>1547.34</v>
      </c>
      <c r="BP21">
        <v>-7.81148E-3</v>
      </c>
      <c r="BQ21">
        <v>-1.67</v>
      </c>
      <c r="BR21">
        <f t="shared" si="41"/>
        <v>900.07399999999996</v>
      </c>
      <c r="BS21">
        <f t="shared" si="42"/>
        <v>757.24356378018115</v>
      </c>
      <c r="BT21">
        <f t="shared" si="43"/>
        <v>0.84131256294502588</v>
      </c>
      <c r="BU21">
        <f t="shared" si="44"/>
        <v>0.1926251258900519</v>
      </c>
      <c r="BV21">
        <v>6</v>
      </c>
      <c r="BW21">
        <v>0.5</v>
      </c>
      <c r="BX21" t="s">
        <v>299</v>
      </c>
      <c r="BY21">
        <v>1599848288</v>
      </c>
      <c r="BZ21">
        <v>372.846</v>
      </c>
      <c r="CA21">
        <v>400.03399999999999</v>
      </c>
      <c r="CB21">
        <v>17.9815</v>
      </c>
      <c r="CC21">
        <v>13.2254</v>
      </c>
      <c r="CD21">
        <v>375.74099999999999</v>
      </c>
      <c r="CE21">
        <v>18.129300000000001</v>
      </c>
      <c r="CF21">
        <v>500.10700000000003</v>
      </c>
      <c r="CG21">
        <v>101.488</v>
      </c>
      <c r="CH21">
        <v>0.100101</v>
      </c>
      <c r="CI21">
        <v>23.825600000000001</v>
      </c>
      <c r="CJ21">
        <v>23.033300000000001</v>
      </c>
      <c r="CK21">
        <v>999.9</v>
      </c>
      <c r="CL21">
        <v>0</v>
      </c>
      <c r="CM21">
        <v>0</v>
      </c>
      <c r="CN21">
        <v>10012.5</v>
      </c>
      <c r="CO21">
        <v>0</v>
      </c>
      <c r="CP21">
        <v>1.5289399999999999E-3</v>
      </c>
      <c r="CQ21">
        <v>900.07399999999996</v>
      </c>
      <c r="CR21">
        <v>0.95600300000000005</v>
      </c>
      <c r="CS21">
        <v>4.3996899999999999E-2</v>
      </c>
      <c r="CT21">
        <v>0</v>
      </c>
      <c r="CU21">
        <v>980.32500000000005</v>
      </c>
      <c r="CV21">
        <v>5.0011200000000002</v>
      </c>
      <c r="CW21">
        <v>8750</v>
      </c>
      <c r="CX21">
        <v>8859.5300000000007</v>
      </c>
      <c r="CY21">
        <v>38.686999999999998</v>
      </c>
      <c r="CZ21">
        <v>41.625</v>
      </c>
      <c r="DA21">
        <v>40.25</v>
      </c>
      <c r="DB21">
        <v>41</v>
      </c>
      <c r="DC21">
        <v>40.375</v>
      </c>
      <c r="DD21">
        <v>855.69</v>
      </c>
      <c r="DE21">
        <v>39.380000000000003</v>
      </c>
      <c r="DF21">
        <v>0</v>
      </c>
      <c r="DG21">
        <v>95.800000190734906</v>
      </c>
      <c r="DH21">
        <v>0</v>
      </c>
      <c r="DI21">
        <v>979.00857692307704</v>
      </c>
      <c r="DJ21">
        <v>11.4789401630344</v>
      </c>
      <c r="DK21">
        <v>102.24068360497699</v>
      </c>
      <c r="DL21">
        <v>8737.1676923076902</v>
      </c>
      <c r="DM21">
        <v>15</v>
      </c>
      <c r="DN21">
        <v>1599848258</v>
      </c>
      <c r="DO21" t="s">
        <v>316</v>
      </c>
      <c r="DP21">
        <v>1599848258</v>
      </c>
      <c r="DQ21">
        <v>1599848249.5</v>
      </c>
      <c r="DR21">
        <v>45</v>
      </c>
      <c r="DS21">
        <v>1.0999999999999999E-2</v>
      </c>
      <c r="DT21">
        <v>1E-3</v>
      </c>
      <c r="DU21">
        <v>-2.8940000000000001</v>
      </c>
      <c r="DV21">
        <v>-0.14799999999999999</v>
      </c>
      <c r="DW21">
        <v>400</v>
      </c>
      <c r="DX21">
        <v>13</v>
      </c>
      <c r="DY21">
        <v>0.08</v>
      </c>
      <c r="DZ21">
        <v>0.02</v>
      </c>
      <c r="EA21">
        <v>399.99558536585403</v>
      </c>
      <c r="EB21">
        <v>-5.2160278745634302E-2</v>
      </c>
      <c r="EC21">
        <v>2.90751554405205E-2</v>
      </c>
      <c r="ED21">
        <v>1</v>
      </c>
      <c r="EE21">
        <v>372.87224390243898</v>
      </c>
      <c r="EF21">
        <v>-0.16225087108033201</v>
      </c>
      <c r="EG21">
        <v>2.1989776435827401E-2</v>
      </c>
      <c r="EH21">
        <v>1</v>
      </c>
      <c r="EI21">
        <v>13.2248780487805</v>
      </c>
      <c r="EJ21">
        <v>9.5226480836170697E-3</v>
      </c>
      <c r="EK21">
        <v>1.3237994460002401E-3</v>
      </c>
      <c r="EL21">
        <v>1</v>
      </c>
      <c r="EM21">
        <v>17.9952853658537</v>
      </c>
      <c r="EN21">
        <v>-7.4280836236925898E-2</v>
      </c>
      <c r="EO21">
        <v>7.49342999959528E-3</v>
      </c>
      <c r="EP21">
        <v>1</v>
      </c>
      <c r="EQ21">
        <v>4</v>
      </c>
      <c r="ER21">
        <v>4</v>
      </c>
      <c r="ES21" t="s">
        <v>306</v>
      </c>
      <c r="ET21">
        <v>100</v>
      </c>
      <c r="EU21">
        <v>100</v>
      </c>
      <c r="EV21">
        <v>-2.895</v>
      </c>
      <c r="EW21">
        <v>-0.14779999999999999</v>
      </c>
      <c r="EX21">
        <v>-2.8940476190476301</v>
      </c>
      <c r="EY21">
        <v>0</v>
      </c>
      <c r="EZ21">
        <v>0</v>
      </c>
      <c r="FA21">
        <v>0</v>
      </c>
      <c r="FB21">
        <v>-0.147730000000003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0.6</v>
      </c>
      <c r="FL21">
        <v>2</v>
      </c>
      <c r="FM21">
        <v>476.14499999999998</v>
      </c>
      <c r="FN21">
        <v>509.29199999999997</v>
      </c>
      <c r="FO21">
        <v>21.022200000000002</v>
      </c>
      <c r="FP21">
        <v>26.743200000000002</v>
      </c>
      <c r="FQ21">
        <v>30.0002</v>
      </c>
      <c r="FR21">
        <v>26.726600000000001</v>
      </c>
      <c r="FS21">
        <v>26.703399999999998</v>
      </c>
      <c r="FT21">
        <v>20.348700000000001</v>
      </c>
      <c r="FU21">
        <v>0</v>
      </c>
      <c r="FV21">
        <v>0</v>
      </c>
      <c r="FW21">
        <v>21.010200000000001</v>
      </c>
      <c r="FX21">
        <v>400</v>
      </c>
      <c r="FY21">
        <v>7.0820600000000002</v>
      </c>
      <c r="FZ21">
        <v>101.91500000000001</v>
      </c>
      <c r="GA21">
        <v>102.01900000000001</v>
      </c>
    </row>
    <row r="22" spans="1:183" x14ac:dyDescent="0.35">
      <c r="A22">
        <v>5</v>
      </c>
      <c r="B22">
        <v>1599848386</v>
      </c>
      <c r="C22">
        <v>554</v>
      </c>
      <c r="D22" t="s">
        <v>317</v>
      </c>
      <c r="E22" t="s">
        <v>318</v>
      </c>
      <c r="F22">
        <v>1599848386</v>
      </c>
      <c r="G22">
        <f t="shared" si="0"/>
        <v>3.9169561322510418E-3</v>
      </c>
      <c r="H22">
        <f t="shared" si="1"/>
        <v>20.159252814810227</v>
      </c>
      <c r="I22">
        <f t="shared" si="2"/>
        <v>374.029</v>
      </c>
      <c r="J22">
        <f t="shared" si="3"/>
        <v>285.73846097600966</v>
      </c>
      <c r="K22">
        <f t="shared" si="4"/>
        <v>29.025510825548825</v>
      </c>
      <c r="L22">
        <f t="shared" si="5"/>
        <v>37.994124947291198</v>
      </c>
      <c r="M22">
        <f t="shared" si="6"/>
        <v>0.41451969097337316</v>
      </c>
      <c r="N22">
        <f t="shared" si="7"/>
        <v>2.95858653990354</v>
      </c>
      <c r="O22">
        <f t="shared" si="8"/>
        <v>0.38474749476076764</v>
      </c>
      <c r="P22">
        <f t="shared" si="9"/>
        <v>0.24296366465773048</v>
      </c>
      <c r="Q22">
        <f t="shared" si="10"/>
        <v>113.91383277578112</v>
      </c>
      <c r="R22">
        <f t="shared" si="11"/>
        <v>23.55415933281537</v>
      </c>
      <c r="S22">
        <f t="shared" si="12"/>
        <v>23.0229</v>
      </c>
      <c r="T22">
        <f t="shared" si="13"/>
        <v>2.8236323520531399</v>
      </c>
      <c r="U22">
        <f t="shared" si="14"/>
        <v>60.907528201407665</v>
      </c>
      <c r="V22">
        <f t="shared" si="15"/>
        <v>1.8130833115793601</v>
      </c>
      <c r="W22">
        <f t="shared" si="16"/>
        <v>2.9767803178350896</v>
      </c>
      <c r="X22">
        <f t="shared" si="17"/>
        <v>1.0105490404737798</v>
      </c>
      <c r="Y22">
        <f t="shared" si="18"/>
        <v>-172.73776543227095</v>
      </c>
      <c r="Z22">
        <f t="shared" si="19"/>
        <v>139.67705516914694</v>
      </c>
      <c r="AA22">
        <f t="shared" si="20"/>
        <v>9.8322872310162328</v>
      </c>
      <c r="AB22">
        <f t="shared" si="21"/>
        <v>90.685409743673347</v>
      </c>
      <c r="AC22">
        <v>20</v>
      </c>
      <c r="AD22">
        <v>4</v>
      </c>
      <c r="AE22">
        <f t="shared" si="22"/>
        <v>1</v>
      </c>
      <c r="AF22">
        <f t="shared" si="23"/>
        <v>0</v>
      </c>
      <c r="AG22">
        <f t="shared" si="24"/>
        <v>54314.920705730226</v>
      </c>
      <c r="AH22" t="s">
        <v>298</v>
      </c>
      <c r="AI22">
        <v>10322</v>
      </c>
      <c r="AJ22">
        <v>739.71076923076896</v>
      </c>
      <c r="AK22">
        <v>3605.34</v>
      </c>
      <c r="AL22">
        <f t="shared" si="25"/>
        <v>2865.6292307692311</v>
      </c>
      <c r="AM22">
        <f t="shared" si="26"/>
        <v>0.79482912312548359</v>
      </c>
      <c r="AN22">
        <v>-1.11319809226524</v>
      </c>
      <c r="AO22" t="s">
        <v>319</v>
      </c>
      <c r="AP22">
        <v>10347.5</v>
      </c>
      <c r="AQ22">
        <v>1023.3584</v>
      </c>
      <c r="AR22">
        <v>1937.27</v>
      </c>
      <c r="AS22">
        <f t="shared" si="27"/>
        <v>0.4717523112421087</v>
      </c>
      <c r="AT22">
        <v>0.5</v>
      </c>
      <c r="AU22">
        <f t="shared" si="28"/>
        <v>589.02083979628503</v>
      </c>
      <c r="AV22">
        <f t="shared" si="29"/>
        <v>20.159252814810227</v>
      </c>
      <c r="AW22">
        <f t="shared" si="30"/>
        <v>138.93597127183264</v>
      </c>
      <c r="AX22">
        <f t="shared" si="31"/>
        <v>0.61461747717148352</v>
      </c>
      <c r="AY22">
        <f t="shared" si="32"/>
        <v>3.6114937655571951E-2</v>
      </c>
      <c r="AZ22">
        <f t="shared" si="33"/>
        <v>0.86104156880558735</v>
      </c>
      <c r="BA22" t="s">
        <v>320</v>
      </c>
      <c r="BB22">
        <v>746.59</v>
      </c>
      <c r="BC22">
        <f t="shared" si="34"/>
        <v>1190.6799999999998</v>
      </c>
      <c r="BD22">
        <f t="shared" si="35"/>
        <v>0.76755433869721512</v>
      </c>
      <c r="BE22">
        <f t="shared" si="36"/>
        <v>0.58349628334062098</v>
      </c>
      <c r="BF22">
        <f t="shared" si="37"/>
        <v>0.76314521780518962</v>
      </c>
      <c r="BG22">
        <f t="shared" si="38"/>
        <v>0.5820955419107845</v>
      </c>
      <c r="BH22">
        <f t="shared" si="39"/>
        <v>0.55996842721763351</v>
      </c>
      <c r="BI22">
        <f t="shared" si="40"/>
        <v>0.44003157278236649</v>
      </c>
      <c r="BJ22">
        <v>1744</v>
      </c>
      <c r="BK22">
        <v>300</v>
      </c>
      <c r="BL22">
        <v>300</v>
      </c>
      <c r="BM22">
        <v>300</v>
      </c>
      <c r="BN22">
        <v>10347.5</v>
      </c>
      <c r="BO22">
        <v>1860.68</v>
      </c>
      <c r="BP22">
        <v>-7.9859200000000005E-3</v>
      </c>
      <c r="BQ22">
        <v>-2.46</v>
      </c>
      <c r="BR22">
        <f t="shared" si="41"/>
        <v>699.80100000000004</v>
      </c>
      <c r="BS22">
        <f t="shared" si="42"/>
        <v>589.02083979628503</v>
      </c>
      <c r="BT22">
        <f t="shared" si="43"/>
        <v>0.84169762517670732</v>
      </c>
      <c r="BU22">
        <f t="shared" si="44"/>
        <v>0.1933952503534147</v>
      </c>
      <c r="BV22">
        <v>6</v>
      </c>
      <c r="BW22">
        <v>0.5</v>
      </c>
      <c r="BX22" t="s">
        <v>299</v>
      </c>
      <c r="BY22">
        <v>1599848386</v>
      </c>
      <c r="BZ22">
        <v>374.029</v>
      </c>
      <c r="CA22">
        <v>399.97899999999998</v>
      </c>
      <c r="CB22">
        <v>17.848700000000001</v>
      </c>
      <c r="CC22">
        <v>13.232100000000001</v>
      </c>
      <c r="CD22">
        <v>376.91699999999997</v>
      </c>
      <c r="CE22">
        <v>17.991900000000001</v>
      </c>
      <c r="CF22">
        <v>499.98399999999998</v>
      </c>
      <c r="CG22">
        <v>101.48099999999999</v>
      </c>
      <c r="CH22">
        <v>9.9692799999999998E-2</v>
      </c>
      <c r="CI22">
        <v>23.898599999999998</v>
      </c>
      <c r="CJ22">
        <v>23.0229</v>
      </c>
      <c r="CK22">
        <v>999.9</v>
      </c>
      <c r="CL22">
        <v>0</v>
      </c>
      <c r="CM22">
        <v>0</v>
      </c>
      <c r="CN22">
        <v>10018.1</v>
      </c>
      <c r="CO22">
        <v>0</v>
      </c>
      <c r="CP22">
        <v>1.5289399999999999E-3</v>
      </c>
      <c r="CQ22">
        <v>699.80100000000004</v>
      </c>
      <c r="CR22">
        <v>0.94300700000000004</v>
      </c>
      <c r="CS22">
        <v>5.6993299999999997E-2</v>
      </c>
      <c r="CT22">
        <v>0</v>
      </c>
      <c r="CU22">
        <v>1025.73</v>
      </c>
      <c r="CV22">
        <v>5.0011200000000002</v>
      </c>
      <c r="CW22">
        <v>7095.38</v>
      </c>
      <c r="CX22">
        <v>6860.8</v>
      </c>
      <c r="CY22">
        <v>38.5</v>
      </c>
      <c r="CZ22">
        <v>41.686999999999998</v>
      </c>
      <c r="DA22">
        <v>40.25</v>
      </c>
      <c r="DB22">
        <v>41.061999999999998</v>
      </c>
      <c r="DC22">
        <v>40.311999999999998</v>
      </c>
      <c r="DD22">
        <v>655.20000000000005</v>
      </c>
      <c r="DE22">
        <v>39.6</v>
      </c>
      <c r="DF22">
        <v>0</v>
      </c>
      <c r="DG22">
        <v>97.600000143051105</v>
      </c>
      <c r="DH22">
        <v>0</v>
      </c>
      <c r="DI22">
        <v>1023.3584</v>
      </c>
      <c r="DJ22">
        <v>19.972307689374301</v>
      </c>
      <c r="DK22">
        <v>125.709230771138</v>
      </c>
      <c r="DL22">
        <v>7082.3612000000003</v>
      </c>
      <c r="DM22">
        <v>15</v>
      </c>
      <c r="DN22">
        <v>1599848359</v>
      </c>
      <c r="DO22" t="s">
        <v>321</v>
      </c>
      <c r="DP22">
        <v>1599848341</v>
      </c>
      <c r="DQ22">
        <v>1599848359</v>
      </c>
      <c r="DR22">
        <v>46</v>
      </c>
      <c r="DS22">
        <v>6.0000000000000001E-3</v>
      </c>
      <c r="DT22">
        <v>5.0000000000000001E-3</v>
      </c>
      <c r="DU22">
        <v>-2.8879999999999999</v>
      </c>
      <c r="DV22">
        <v>-0.14299999999999999</v>
      </c>
      <c r="DW22">
        <v>400</v>
      </c>
      <c r="DX22">
        <v>13</v>
      </c>
      <c r="DY22">
        <v>0.05</v>
      </c>
      <c r="DZ22">
        <v>0.03</v>
      </c>
      <c r="EA22">
        <v>399.97602439024399</v>
      </c>
      <c r="EB22">
        <v>-1.37351916366416E-2</v>
      </c>
      <c r="EC22">
        <v>3.7006583333158802E-2</v>
      </c>
      <c r="ED22">
        <v>1</v>
      </c>
      <c r="EE22">
        <v>374.031341463415</v>
      </c>
      <c r="EF22">
        <v>-0.20379094076572099</v>
      </c>
      <c r="EG22">
        <v>5.3094306229157201E-2</v>
      </c>
      <c r="EH22">
        <v>1</v>
      </c>
      <c r="EI22">
        <v>13.230704878048799</v>
      </c>
      <c r="EJ22">
        <v>4.9756097563546399E-4</v>
      </c>
      <c r="EK22">
        <v>9.767919666457531E-4</v>
      </c>
      <c r="EL22">
        <v>1</v>
      </c>
      <c r="EM22">
        <v>17.869473170731698</v>
      </c>
      <c r="EN22">
        <v>-7.9965156794421899E-2</v>
      </c>
      <c r="EO22">
        <v>1.1749541234224699E-2</v>
      </c>
      <c r="EP22">
        <v>1</v>
      </c>
      <c r="EQ22">
        <v>4</v>
      </c>
      <c r="ER22">
        <v>4</v>
      </c>
      <c r="ES22" t="s">
        <v>306</v>
      </c>
      <c r="ET22">
        <v>100</v>
      </c>
      <c r="EU22">
        <v>100</v>
      </c>
      <c r="EV22">
        <v>-2.8879999999999999</v>
      </c>
      <c r="EW22">
        <v>-0.14319999999999999</v>
      </c>
      <c r="EX22">
        <v>-2.8881904761903998</v>
      </c>
      <c r="EY22">
        <v>0</v>
      </c>
      <c r="EZ22">
        <v>0</v>
      </c>
      <c r="FA22">
        <v>0</v>
      </c>
      <c r="FB22">
        <v>-0.143166666666666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0.8</v>
      </c>
      <c r="FK22">
        <v>0.5</v>
      </c>
      <c r="FL22">
        <v>2</v>
      </c>
      <c r="FM22">
        <v>476.83199999999999</v>
      </c>
      <c r="FN22">
        <v>509.50900000000001</v>
      </c>
      <c r="FO22">
        <v>21.171600000000002</v>
      </c>
      <c r="FP22">
        <v>26.77</v>
      </c>
      <c r="FQ22">
        <v>30</v>
      </c>
      <c r="FR22">
        <v>26.763100000000001</v>
      </c>
      <c r="FS22">
        <v>26.7439</v>
      </c>
      <c r="FT22">
        <v>20.353999999999999</v>
      </c>
      <c r="FU22">
        <v>0</v>
      </c>
      <c r="FV22">
        <v>0</v>
      </c>
      <c r="FW22">
        <v>21.1768</v>
      </c>
      <c r="FX22">
        <v>400</v>
      </c>
      <c r="FY22">
        <v>7.0820600000000002</v>
      </c>
      <c r="FZ22">
        <v>101.91</v>
      </c>
      <c r="GA22">
        <v>102.014</v>
      </c>
    </row>
    <row r="23" spans="1:183" x14ac:dyDescent="0.35">
      <c r="A23">
        <v>6</v>
      </c>
      <c r="B23">
        <v>1599848482</v>
      </c>
      <c r="C23">
        <v>650</v>
      </c>
      <c r="D23" t="s">
        <v>322</v>
      </c>
      <c r="E23" t="s">
        <v>323</v>
      </c>
      <c r="F23">
        <v>1599848482</v>
      </c>
      <c r="G23">
        <f t="shared" si="0"/>
        <v>3.8606675787616002E-3</v>
      </c>
      <c r="H23">
        <f t="shared" si="1"/>
        <v>18.938296777771463</v>
      </c>
      <c r="I23">
        <f t="shared" si="2"/>
        <v>375.577</v>
      </c>
      <c r="J23">
        <f t="shared" si="3"/>
        <v>290.88242591197655</v>
      </c>
      <c r="K23">
        <f t="shared" si="4"/>
        <v>29.54562978282021</v>
      </c>
      <c r="L23">
        <f t="shared" si="5"/>
        <v>38.148262007070194</v>
      </c>
      <c r="M23">
        <f t="shared" si="6"/>
        <v>0.40696300640173161</v>
      </c>
      <c r="N23">
        <f t="shared" si="7"/>
        <v>2.9571271999829118</v>
      </c>
      <c r="O23">
        <f t="shared" si="8"/>
        <v>0.37821297301283469</v>
      </c>
      <c r="P23">
        <f t="shared" si="9"/>
        <v>0.23879671330351054</v>
      </c>
      <c r="Q23">
        <f t="shared" si="10"/>
        <v>90.029926936715128</v>
      </c>
      <c r="R23">
        <f t="shared" si="11"/>
        <v>23.493747341094135</v>
      </c>
      <c r="S23">
        <f t="shared" si="12"/>
        <v>23.004000000000001</v>
      </c>
      <c r="T23">
        <f t="shared" si="13"/>
        <v>2.8204044610905523</v>
      </c>
      <c r="U23">
        <f t="shared" si="14"/>
        <v>60.473048255419556</v>
      </c>
      <c r="V23">
        <f t="shared" si="15"/>
        <v>1.8072068367029799</v>
      </c>
      <c r="W23">
        <f t="shared" si="16"/>
        <v>2.9884500431826986</v>
      </c>
      <c r="X23">
        <f t="shared" si="17"/>
        <v>1.0131976243875724</v>
      </c>
      <c r="Y23">
        <f t="shared" si="18"/>
        <v>-170.25544022338656</v>
      </c>
      <c r="Z23">
        <f t="shared" si="19"/>
        <v>152.99982854877766</v>
      </c>
      <c r="AA23">
        <f t="shared" si="20"/>
        <v>10.777956048525164</v>
      </c>
      <c r="AB23">
        <f t="shared" si="21"/>
        <v>83.552271310631397</v>
      </c>
      <c r="AC23">
        <v>19</v>
      </c>
      <c r="AD23">
        <v>4</v>
      </c>
      <c r="AE23">
        <f t="shared" si="22"/>
        <v>1</v>
      </c>
      <c r="AF23">
        <f t="shared" si="23"/>
        <v>0</v>
      </c>
      <c r="AG23">
        <f t="shared" si="24"/>
        <v>54259.757470786892</v>
      </c>
      <c r="AH23" t="s">
        <v>298</v>
      </c>
      <c r="AI23">
        <v>10322</v>
      </c>
      <c r="AJ23">
        <v>739.71076923076896</v>
      </c>
      <c r="AK23">
        <v>3605.34</v>
      </c>
      <c r="AL23">
        <f t="shared" si="25"/>
        <v>2865.6292307692311</v>
      </c>
      <c r="AM23">
        <f t="shared" si="26"/>
        <v>0.79482912312548359</v>
      </c>
      <c r="AN23">
        <v>-1.11319809226524</v>
      </c>
      <c r="AO23" t="s">
        <v>324</v>
      </c>
      <c r="AP23">
        <v>10351.6</v>
      </c>
      <c r="AQ23">
        <v>1064.66384615385</v>
      </c>
      <c r="AR23">
        <v>2313.9699999999998</v>
      </c>
      <c r="AS23">
        <f t="shared" si="27"/>
        <v>0.53989729937991848</v>
      </c>
      <c r="AT23">
        <v>0.5</v>
      </c>
      <c r="AU23">
        <f t="shared" si="28"/>
        <v>463.26228190915833</v>
      </c>
      <c r="AV23">
        <f t="shared" si="29"/>
        <v>18.938296777771463</v>
      </c>
      <c r="AW23">
        <f t="shared" si="30"/>
        <v>125.05702745366652</v>
      </c>
      <c r="AX23">
        <f t="shared" si="31"/>
        <v>0.65724274731305932</v>
      </c>
      <c r="AY23">
        <f t="shared" si="32"/>
        <v>4.3283245049439673E-2</v>
      </c>
      <c r="AZ23">
        <f t="shared" si="33"/>
        <v>0.55807551524004217</v>
      </c>
      <c r="BA23" t="s">
        <v>325</v>
      </c>
      <c r="BB23">
        <v>793.13</v>
      </c>
      <c r="BC23">
        <f t="shared" si="34"/>
        <v>1520.8399999999997</v>
      </c>
      <c r="BD23">
        <f t="shared" si="35"/>
        <v>0.82145797969947532</v>
      </c>
      <c r="BE23">
        <f t="shared" si="36"/>
        <v>0.45920112651615647</v>
      </c>
      <c r="BF23">
        <f t="shared" si="37"/>
        <v>0.79358350227725893</v>
      </c>
      <c r="BG23">
        <f t="shared" si="38"/>
        <v>0.45064099225891596</v>
      </c>
      <c r="BH23">
        <f t="shared" si="39"/>
        <v>0.61195180975920549</v>
      </c>
      <c r="BI23">
        <f t="shared" si="40"/>
        <v>0.38804819024079451</v>
      </c>
      <c r="BJ23">
        <v>1746</v>
      </c>
      <c r="BK23">
        <v>300</v>
      </c>
      <c r="BL23">
        <v>300</v>
      </c>
      <c r="BM23">
        <v>300</v>
      </c>
      <c r="BN23">
        <v>10351.6</v>
      </c>
      <c r="BO23">
        <v>2222</v>
      </c>
      <c r="BP23">
        <v>-8.1171999999999998E-3</v>
      </c>
      <c r="BQ23">
        <v>-2.2400000000000002</v>
      </c>
      <c r="BR23">
        <f t="shared" si="41"/>
        <v>550.08199999999999</v>
      </c>
      <c r="BS23">
        <f t="shared" si="42"/>
        <v>463.26228190915833</v>
      </c>
      <c r="BT23">
        <f t="shared" si="43"/>
        <v>0.8421694982005562</v>
      </c>
      <c r="BU23">
        <f t="shared" si="44"/>
        <v>0.1943389964011126</v>
      </c>
      <c r="BV23">
        <v>6</v>
      </c>
      <c r="BW23">
        <v>0.5</v>
      </c>
      <c r="BX23" t="s">
        <v>299</v>
      </c>
      <c r="BY23">
        <v>1599848482</v>
      </c>
      <c r="BZ23">
        <v>375.577</v>
      </c>
      <c r="CA23">
        <v>400.04199999999997</v>
      </c>
      <c r="CB23">
        <v>17.792300000000001</v>
      </c>
      <c r="CC23">
        <v>13.242100000000001</v>
      </c>
      <c r="CD23">
        <v>378.51299999999998</v>
      </c>
      <c r="CE23">
        <v>17.940100000000001</v>
      </c>
      <c r="CF23">
        <v>500.01900000000001</v>
      </c>
      <c r="CG23">
        <v>101.473</v>
      </c>
      <c r="CH23">
        <v>9.9412600000000004E-2</v>
      </c>
      <c r="CI23">
        <v>23.963699999999999</v>
      </c>
      <c r="CJ23">
        <v>23.004000000000001</v>
      </c>
      <c r="CK23">
        <v>999.9</v>
      </c>
      <c r="CL23">
        <v>0</v>
      </c>
      <c r="CM23">
        <v>0</v>
      </c>
      <c r="CN23">
        <v>10010.6</v>
      </c>
      <c r="CO23">
        <v>0</v>
      </c>
      <c r="CP23">
        <v>1.5289399999999999E-3</v>
      </c>
      <c r="CQ23">
        <v>550.08199999999999</v>
      </c>
      <c r="CR23">
        <v>0.92701999999999996</v>
      </c>
      <c r="CS23">
        <v>7.2980199999999995E-2</v>
      </c>
      <c r="CT23">
        <v>0</v>
      </c>
      <c r="CU23">
        <v>1066.98</v>
      </c>
      <c r="CV23">
        <v>5.0011200000000002</v>
      </c>
      <c r="CW23">
        <v>5787.94</v>
      </c>
      <c r="CX23">
        <v>5366.57</v>
      </c>
      <c r="CY23">
        <v>38.25</v>
      </c>
      <c r="CZ23">
        <v>41.625</v>
      </c>
      <c r="DA23">
        <v>40.125</v>
      </c>
      <c r="DB23">
        <v>41.061999999999998</v>
      </c>
      <c r="DC23">
        <v>40.125</v>
      </c>
      <c r="DD23">
        <v>505.3</v>
      </c>
      <c r="DE23">
        <v>39.78</v>
      </c>
      <c r="DF23">
        <v>0</v>
      </c>
      <c r="DG23">
        <v>95.400000095367403</v>
      </c>
      <c r="DH23">
        <v>0</v>
      </c>
      <c r="DI23">
        <v>1064.66384615385</v>
      </c>
      <c r="DJ23">
        <v>21.883076885467101</v>
      </c>
      <c r="DK23">
        <v>117.126153554623</v>
      </c>
      <c r="DL23">
        <v>5772.0969230769197</v>
      </c>
      <c r="DM23">
        <v>15</v>
      </c>
      <c r="DN23">
        <v>1599848449</v>
      </c>
      <c r="DO23" t="s">
        <v>326</v>
      </c>
      <c r="DP23">
        <v>1599848449</v>
      </c>
      <c r="DQ23">
        <v>1599848443.5</v>
      </c>
      <c r="DR23">
        <v>47</v>
      </c>
      <c r="DS23">
        <v>-4.9000000000000002E-2</v>
      </c>
      <c r="DT23">
        <v>-5.0000000000000001E-3</v>
      </c>
      <c r="DU23">
        <v>-2.9369999999999998</v>
      </c>
      <c r="DV23">
        <v>-0.14799999999999999</v>
      </c>
      <c r="DW23">
        <v>400</v>
      </c>
      <c r="DX23">
        <v>13</v>
      </c>
      <c r="DY23">
        <v>0.08</v>
      </c>
      <c r="DZ23">
        <v>0.01</v>
      </c>
      <c r="EA23">
        <v>399.99470731707299</v>
      </c>
      <c r="EB23">
        <v>6.0731707316040703E-2</v>
      </c>
      <c r="EC23">
        <v>3.7437586371048999E-2</v>
      </c>
      <c r="ED23">
        <v>1</v>
      </c>
      <c r="EE23">
        <v>375.62587804878001</v>
      </c>
      <c r="EF23">
        <v>-0.25896167247311203</v>
      </c>
      <c r="EG23">
        <v>2.8559902918764899E-2</v>
      </c>
      <c r="EH23">
        <v>1</v>
      </c>
      <c r="EI23">
        <v>13.240582926829299</v>
      </c>
      <c r="EJ23">
        <v>7.1749128919972099E-3</v>
      </c>
      <c r="EK23">
        <v>9.9777861541403001E-4</v>
      </c>
      <c r="EL23">
        <v>1</v>
      </c>
      <c r="EM23">
        <v>17.7924292682927</v>
      </c>
      <c r="EN23">
        <v>5.2954703832983696E-3</v>
      </c>
      <c r="EO23">
        <v>9.2109264448597802E-4</v>
      </c>
      <c r="EP23">
        <v>1</v>
      </c>
      <c r="EQ23">
        <v>4</v>
      </c>
      <c r="ER23">
        <v>4</v>
      </c>
      <c r="ES23" t="s">
        <v>306</v>
      </c>
      <c r="ET23">
        <v>100</v>
      </c>
      <c r="EU23">
        <v>100</v>
      </c>
      <c r="EV23">
        <v>-2.9359999999999999</v>
      </c>
      <c r="EW23">
        <v>-0.14779999999999999</v>
      </c>
      <c r="EX23">
        <v>-2.9368095238094698</v>
      </c>
      <c r="EY23">
        <v>0</v>
      </c>
      <c r="EZ23">
        <v>0</v>
      </c>
      <c r="FA23">
        <v>0</v>
      </c>
      <c r="FB23">
        <v>-0.14775000000000399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0.6</v>
      </c>
      <c r="FK23">
        <v>0.6</v>
      </c>
      <c r="FL23">
        <v>2</v>
      </c>
      <c r="FM23">
        <v>478.09699999999998</v>
      </c>
      <c r="FN23">
        <v>509.41699999999997</v>
      </c>
      <c r="FO23">
        <v>21.604800000000001</v>
      </c>
      <c r="FP23">
        <v>26.795300000000001</v>
      </c>
      <c r="FQ23">
        <v>30.0001</v>
      </c>
      <c r="FR23">
        <v>26.794699999999999</v>
      </c>
      <c r="FS23">
        <v>26.777899999999999</v>
      </c>
      <c r="FT23">
        <v>20.353400000000001</v>
      </c>
      <c r="FU23">
        <v>0</v>
      </c>
      <c r="FV23">
        <v>0</v>
      </c>
      <c r="FW23">
        <v>21.601600000000001</v>
      </c>
      <c r="FX23">
        <v>400</v>
      </c>
      <c r="FY23">
        <v>7.0820600000000002</v>
      </c>
      <c r="FZ23">
        <v>101.90600000000001</v>
      </c>
      <c r="GA23">
        <v>102.012</v>
      </c>
    </row>
    <row r="24" spans="1:183" x14ac:dyDescent="0.35">
      <c r="A24">
        <v>7</v>
      </c>
      <c r="B24">
        <v>1599848570</v>
      </c>
      <c r="C24">
        <v>738</v>
      </c>
      <c r="D24" t="s">
        <v>327</v>
      </c>
      <c r="E24" t="s">
        <v>328</v>
      </c>
      <c r="F24">
        <v>1599848570</v>
      </c>
      <c r="G24">
        <f t="shared" si="0"/>
        <v>3.824708121518632E-3</v>
      </c>
      <c r="H24">
        <f t="shared" si="1"/>
        <v>16.043727014317483</v>
      </c>
      <c r="I24">
        <f t="shared" si="2"/>
        <v>378.99099999999999</v>
      </c>
      <c r="J24">
        <f t="shared" si="3"/>
        <v>305.18954954969257</v>
      </c>
      <c r="K24">
        <f t="shared" si="4"/>
        <v>30.999675189511105</v>
      </c>
      <c r="L24">
        <f t="shared" si="5"/>
        <v>38.496068810623001</v>
      </c>
      <c r="M24">
        <f t="shared" si="6"/>
        <v>0.40033255294262959</v>
      </c>
      <c r="N24">
        <f t="shared" si="7"/>
        <v>2.9528704526099525</v>
      </c>
      <c r="O24">
        <f t="shared" si="8"/>
        <v>0.37244018586084898</v>
      </c>
      <c r="P24">
        <f t="shared" si="9"/>
        <v>0.23511898967656528</v>
      </c>
      <c r="Q24">
        <f t="shared" si="10"/>
        <v>66.092459776744562</v>
      </c>
      <c r="R24">
        <f t="shared" si="11"/>
        <v>23.450640468816236</v>
      </c>
      <c r="S24">
        <f t="shared" si="12"/>
        <v>23.017499999999998</v>
      </c>
      <c r="T24">
        <f t="shared" si="13"/>
        <v>2.8227097678873965</v>
      </c>
      <c r="U24">
        <f t="shared" si="14"/>
        <v>60.023869998021183</v>
      </c>
      <c r="V24">
        <f t="shared" si="15"/>
        <v>1.8033551088467001</v>
      </c>
      <c r="W24">
        <f t="shared" si="16"/>
        <v>3.0043965990632588</v>
      </c>
      <c r="X24">
        <f t="shared" si="17"/>
        <v>1.0193546590406963</v>
      </c>
      <c r="Y24">
        <f t="shared" si="18"/>
        <v>-168.66962815897168</v>
      </c>
      <c r="Z24">
        <f t="shared" si="19"/>
        <v>164.73514312517841</v>
      </c>
      <c r="AA24">
        <f t="shared" si="20"/>
        <v>11.627379178671189</v>
      </c>
      <c r="AB24">
        <f t="shared" si="21"/>
        <v>73.785353921622487</v>
      </c>
      <c r="AC24">
        <v>19</v>
      </c>
      <c r="AD24">
        <v>4</v>
      </c>
      <c r="AE24">
        <f t="shared" si="22"/>
        <v>1</v>
      </c>
      <c r="AF24">
        <f t="shared" si="23"/>
        <v>0</v>
      </c>
      <c r="AG24">
        <f t="shared" si="24"/>
        <v>54118.078685517292</v>
      </c>
      <c r="AH24" t="s">
        <v>298</v>
      </c>
      <c r="AI24">
        <v>10322</v>
      </c>
      <c r="AJ24">
        <v>739.71076923076896</v>
      </c>
      <c r="AK24">
        <v>3605.34</v>
      </c>
      <c r="AL24">
        <f t="shared" si="25"/>
        <v>2865.6292307692311</v>
      </c>
      <c r="AM24">
        <f t="shared" si="26"/>
        <v>0.79482912312548359</v>
      </c>
      <c r="AN24">
        <v>-1.11319809226524</v>
      </c>
      <c r="AO24" t="s">
        <v>329</v>
      </c>
      <c r="AP24">
        <v>10355.5</v>
      </c>
      <c r="AQ24">
        <v>1070.4412</v>
      </c>
      <c r="AR24">
        <v>2700.82</v>
      </c>
      <c r="AS24">
        <f t="shared" si="27"/>
        <v>0.6036606660199495</v>
      </c>
      <c r="AT24">
        <v>0.5</v>
      </c>
      <c r="AU24">
        <f t="shared" si="28"/>
        <v>337.34038187815861</v>
      </c>
      <c r="AV24">
        <f t="shared" si="29"/>
        <v>16.043727014317483</v>
      </c>
      <c r="AW24">
        <f t="shared" si="30"/>
        <v>101.81955979999667</v>
      </c>
      <c r="AX24">
        <f t="shared" si="31"/>
        <v>0.69317096289275104</v>
      </c>
      <c r="AY24">
        <f t="shared" si="32"/>
        <v>5.0859387219107086E-2</v>
      </c>
      <c r="AZ24">
        <f t="shared" si="33"/>
        <v>0.33490569530735109</v>
      </c>
      <c r="BA24" t="s">
        <v>330</v>
      </c>
      <c r="BB24">
        <v>828.69</v>
      </c>
      <c r="BC24">
        <f t="shared" si="34"/>
        <v>1872.13</v>
      </c>
      <c r="BD24">
        <f t="shared" si="35"/>
        <v>0.87086836918376398</v>
      </c>
      <c r="BE24">
        <f t="shared" si="36"/>
        <v>0.32575945834008607</v>
      </c>
      <c r="BF24">
        <f t="shared" si="37"/>
        <v>0.8313554260108682</v>
      </c>
      <c r="BG24">
        <f t="shared" si="38"/>
        <v>0.31564446310355249</v>
      </c>
      <c r="BH24">
        <f t="shared" si="39"/>
        <v>0.67418921175576341</v>
      </c>
      <c r="BI24">
        <f t="shared" si="40"/>
        <v>0.32581078824423659</v>
      </c>
      <c r="BJ24">
        <v>1748</v>
      </c>
      <c r="BK24">
        <v>300</v>
      </c>
      <c r="BL24">
        <v>300</v>
      </c>
      <c r="BM24">
        <v>300</v>
      </c>
      <c r="BN24">
        <v>10355.5</v>
      </c>
      <c r="BO24">
        <v>2576.9299999999998</v>
      </c>
      <c r="BP24">
        <v>-8.2488100000000005E-3</v>
      </c>
      <c r="BQ24">
        <v>3.98</v>
      </c>
      <c r="BR24">
        <f t="shared" si="41"/>
        <v>400.185</v>
      </c>
      <c r="BS24">
        <f t="shared" si="42"/>
        <v>337.34038187815861</v>
      </c>
      <c r="BT24">
        <f t="shared" si="43"/>
        <v>0.84296108519349455</v>
      </c>
      <c r="BU24">
        <f t="shared" si="44"/>
        <v>0.19592217038698911</v>
      </c>
      <c r="BV24">
        <v>6</v>
      </c>
      <c r="BW24">
        <v>0.5</v>
      </c>
      <c r="BX24" t="s">
        <v>299</v>
      </c>
      <c r="BY24">
        <v>1599848570</v>
      </c>
      <c r="BZ24">
        <v>378.99099999999999</v>
      </c>
      <c r="CA24">
        <v>399.98399999999998</v>
      </c>
      <c r="CB24">
        <v>17.753900000000002</v>
      </c>
      <c r="CC24">
        <v>13.2455</v>
      </c>
      <c r="CD24">
        <v>381.87799999999999</v>
      </c>
      <c r="CE24">
        <v>17.900200000000002</v>
      </c>
      <c r="CF24">
        <v>499.97399999999999</v>
      </c>
      <c r="CG24">
        <v>101.47499999999999</v>
      </c>
      <c r="CH24">
        <v>0.10015300000000001</v>
      </c>
      <c r="CI24">
        <v>24.052299999999999</v>
      </c>
      <c r="CJ24">
        <v>23.017499999999998</v>
      </c>
      <c r="CK24">
        <v>999.9</v>
      </c>
      <c r="CL24">
        <v>0</v>
      </c>
      <c r="CM24">
        <v>0</v>
      </c>
      <c r="CN24">
        <v>9986.25</v>
      </c>
      <c r="CO24">
        <v>0</v>
      </c>
      <c r="CP24">
        <v>1.5289399999999999E-3</v>
      </c>
      <c r="CQ24">
        <v>400.185</v>
      </c>
      <c r="CR24">
        <v>0.900057</v>
      </c>
      <c r="CS24">
        <v>9.9943100000000007E-2</v>
      </c>
      <c r="CT24">
        <v>0</v>
      </c>
      <c r="CU24">
        <v>1072.82</v>
      </c>
      <c r="CV24">
        <v>5.0011200000000002</v>
      </c>
      <c r="CW24">
        <v>4213.4799999999996</v>
      </c>
      <c r="CX24">
        <v>3871.41</v>
      </c>
      <c r="CY24">
        <v>37.936999999999998</v>
      </c>
      <c r="CZ24">
        <v>41.625</v>
      </c>
      <c r="DA24">
        <v>39.936999999999998</v>
      </c>
      <c r="DB24">
        <v>41.061999999999998</v>
      </c>
      <c r="DC24">
        <v>40</v>
      </c>
      <c r="DD24">
        <v>355.69</v>
      </c>
      <c r="DE24">
        <v>39.5</v>
      </c>
      <c r="DF24">
        <v>0</v>
      </c>
      <c r="DG24">
        <v>87.5</v>
      </c>
      <c r="DH24">
        <v>0</v>
      </c>
      <c r="DI24">
        <v>1070.4412</v>
      </c>
      <c r="DJ24">
        <v>20.5846153730017</v>
      </c>
      <c r="DK24">
        <v>80.697692301954405</v>
      </c>
      <c r="DL24">
        <v>4201.6751999999997</v>
      </c>
      <c r="DM24">
        <v>15</v>
      </c>
      <c r="DN24">
        <v>1599848543.5</v>
      </c>
      <c r="DO24" t="s">
        <v>331</v>
      </c>
      <c r="DP24">
        <v>1599848534.5</v>
      </c>
      <c r="DQ24">
        <v>1599848543.5</v>
      </c>
      <c r="DR24">
        <v>48</v>
      </c>
      <c r="DS24">
        <v>0.05</v>
      </c>
      <c r="DT24">
        <v>1E-3</v>
      </c>
      <c r="DU24">
        <v>-2.887</v>
      </c>
      <c r="DV24">
        <v>-0.14599999999999999</v>
      </c>
      <c r="DW24">
        <v>400</v>
      </c>
      <c r="DX24">
        <v>13</v>
      </c>
      <c r="DY24">
        <v>0.06</v>
      </c>
      <c r="DZ24">
        <v>0.02</v>
      </c>
      <c r="EA24">
        <v>399.99060975609802</v>
      </c>
      <c r="EB24">
        <v>6.8445993032468802E-2</v>
      </c>
      <c r="EC24">
        <v>3.7063477551804197E-2</v>
      </c>
      <c r="ED24">
        <v>1</v>
      </c>
      <c r="EE24">
        <v>379.097707317073</v>
      </c>
      <c r="EF24">
        <v>-0.77870383275330202</v>
      </c>
      <c r="EG24">
        <v>0.122186032474366</v>
      </c>
      <c r="EH24">
        <v>1</v>
      </c>
      <c r="EI24">
        <v>13.2445024390244</v>
      </c>
      <c r="EJ24">
        <v>-5.1344947735093502E-3</v>
      </c>
      <c r="EK24">
        <v>1.52499305154393E-3</v>
      </c>
      <c r="EL24">
        <v>1</v>
      </c>
      <c r="EM24">
        <v>17.745431707317099</v>
      </c>
      <c r="EN24">
        <v>0.103883623693381</v>
      </c>
      <c r="EO24">
        <v>2.28841242128143E-2</v>
      </c>
      <c r="EP24">
        <v>1</v>
      </c>
      <c r="EQ24">
        <v>4</v>
      </c>
      <c r="ER24">
        <v>4</v>
      </c>
      <c r="ES24" t="s">
        <v>306</v>
      </c>
      <c r="ET24">
        <v>100</v>
      </c>
      <c r="EU24">
        <v>100</v>
      </c>
      <c r="EV24">
        <v>-2.887</v>
      </c>
      <c r="EW24">
        <v>-0.14630000000000001</v>
      </c>
      <c r="EX24">
        <v>-2.88710000000003</v>
      </c>
      <c r="EY24">
        <v>0</v>
      </c>
      <c r="EZ24">
        <v>0</v>
      </c>
      <c r="FA24">
        <v>0</v>
      </c>
      <c r="FB24">
        <v>-0.14629499999999701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0.4</v>
      </c>
      <c r="FL24">
        <v>2</v>
      </c>
      <c r="FM24">
        <v>478.20299999999997</v>
      </c>
      <c r="FN24">
        <v>508.97399999999999</v>
      </c>
      <c r="FO24">
        <v>21.772099999999998</v>
      </c>
      <c r="FP24">
        <v>26.826699999999999</v>
      </c>
      <c r="FQ24">
        <v>30.001300000000001</v>
      </c>
      <c r="FR24">
        <v>26.828700000000001</v>
      </c>
      <c r="FS24">
        <v>26.811599999999999</v>
      </c>
      <c r="FT24">
        <v>20.3566</v>
      </c>
      <c r="FU24">
        <v>0</v>
      </c>
      <c r="FV24">
        <v>0</v>
      </c>
      <c r="FW24">
        <v>21.7056</v>
      </c>
      <c r="FX24">
        <v>400</v>
      </c>
      <c r="FY24">
        <v>7.0820600000000002</v>
      </c>
      <c r="FZ24">
        <v>101.899</v>
      </c>
      <c r="GA24">
        <v>102.006</v>
      </c>
    </row>
    <row r="25" spans="1:183" x14ac:dyDescent="0.35">
      <c r="A25">
        <v>8</v>
      </c>
      <c r="B25">
        <v>1599848662</v>
      </c>
      <c r="C25">
        <v>830</v>
      </c>
      <c r="D25" t="s">
        <v>332</v>
      </c>
      <c r="E25" t="s">
        <v>333</v>
      </c>
      <c r="F25">
        <v>1599848662</v>
      </c>
      <c r="G25">
        <f t="shared" si="0"/>
        <v>3.7776781083207066E-3</v>
      </c>
      <c r="H25">
        <f t="shared" si="1"/>
        <v>11.155267841291938</v>
      </c>
      <c r="I25">
        <f t="shared" si="2"/>
        <v>384.91300000000001</v>
      </c>
      <c r="J25">
        <f t="shared" si="3"/>
        <v>330.8569279513319</v>
      </c>
      <c r="K25">
        <f t="shared" si="4"/>
        <v>33.606586928332895</v>
      </c>
      <c r="L25">
        <f t="shared" si="5"/>
        <v>39.097298867044394</v>
      </c>
      <c r="M25">
        <f t="shared" si="6"/>
        <v>0.3935305141191327</v>
      </c>
      <c r="N25">
        <f t="shared" si="7"/>
        <v>2.9561756345555477</v>
      </c>
      <c r="O25">
        <f t="shared" si="8"/>
        <v>0.36657163940159948</v>
      </c>
      <c r="P25">
        <f t="shared" si="9"/>
        <v>0.23137533973499511</v>
      </c>
      <c r="Q25">
        <f t="shared" si="10"/>
        <v>41.284543772354546</v>
      </c>
      <c r="R25">
        <f t="shared" si="11"/>
        <v>23.376592445806583</v>
      </c>
      <c r="S25">
        <f t="shared" si="12"/>
        <v>23.006699999999999</v>
      </c>
      <c r="T25">
        <f t="shared" si="13"/>
        <v>2.8208653906398289</v>
      </c>
      <c r="U25">
        <f t="shared" si="14"/>
        <v>59.632405519522855</v>
      </c>
      <c r="V25">
        <f t="shared" si="15"/>
        <v>1.7978969770736397</v>
      </c>
      <c r="W25">
        <f t="shared" si="16"/>
        <v>3.0149663784484297</v>
      </c>
      <c r="X25">
        <f t="shared" si="17"/>
        <v>1.0229684135661892</v>
      </c>
      <c r="Y25">
        <f t="shared" si="18"/>
        <v>-166.59560457694317</v>
      </c>
      <c r="Z25">
        <f t="shared" si="19"/>
        <v>175.96410558849661</v>
      </c>
      <c r="AA25">
        <f t="shared" si="20"/>
        <v>12.409057398024151</v>
      </c>
      <c r="AB25">
        <f t="shared" si="21"/>
        <v>63.062102181932133</v>
      </c>
      <c r="AC25">
        <v>18</v>
      </c>
      <c r="AD25">
        <v>4</v>
      </c>
      <c r="AE25">
        <f t="shared" si="22"/>
        <v>1</v>
      </c>
      <c r="AF25">
        <f t="shared" si="23"/>
        <v>0</v>
      </c>
      <c r="AG25">
        <f t="shared" si="24"/>
        <v>54204.868829400519</v>
      </c>
      <c r="AH25" t="s">
        <v>298</v>
      </c>
      <c r="AI25">
        <v>10322</v>
      </c>
      <c r="AJ25">
        <v>739.71076923076896</v>
      </c>
      <c r="AK25">
        <v>3605.34</v>
      </c>
      <c r="AL25">
        <f t="shared" si="25"/>
        <v>2865.6292307692311</v>
      </c>
      <c r="AM25">
        <f t="shared" si="26"/>
        <v>0.79482912312548359</v>
      </c>
      <c r="AN25">
        <v>-1.11319809226524</v>
      </c>
      <c r="AO25" t="s">
        <v>334</v>
      </c>
      <c r="AP25">
        <v>10344</v>
      </c>
      <c r="AQ25">
        <v>1019.14423076923</v>
      </c>
      <c r="AR25">
        <v>2885.8</v>
      </c>
      <c r="AS25">
        <f t="shared" si="27"/>
        <v>0.64684169700976168</v>
      </c>
      <c r="AT25">
        <v>0.5</v>
      </c>
      <c r="AU25">
        <f t="shared" si="28"/>
        <v>210.76525434541429</v>
      </c>
      <c r="AV25">
        <f t="shared" si="29"/>
        <v>11.155267841291938</v>
      </c>
      <c r="AW25">
        <f t="shared" si="30"/>
        <v>68.165877395740921</v>
      </c>
      <c r="AX25">
        <f t="shared" si="31"/>
        <v>0.70969228636773163</v>
      </c>
      <c r="AY25">
        <f t="shared" si="32"/>
        <v>5.8209148237739913E-2</v>
      </c>
      <c r="AZ25">
        <f t="shared" si="33"/>
        <v>0.24933813847113448</v>
      </c>
      <c r="BA25" t="s">
        <v>335</v>
      </c>
      <c r="BB25">
        <v>837.77</v>
      </c>
      <c r="BC25">
        <f t="shared" si="34"/>
        <v>2048.0300000000002</v>
      </c>
      <c r="BD25">
        <f t="shared" si="35"/>
        <v>0.91143966115280051</v>
      </c>
      <c r="BE25">
        <f t="shared" si="36"/>
        <v>0.25998981055583054</v>
      </c>
      <c r="BF25">
        <f t="shared" si="37"/>
        <v>0.86979410849645677</v>
      </c>
      <c r="BG25">
        <f t="shared" si="38"/>
        <v>0.25109319526547796</v>
      </c>
      <c r="BH25">
        <f t="shared" si="39"/>
        <v>0.74923330954603828</v>
      </c>
      <c r="BI25">
        <f t="shared" si="40"/>
        <v>0.25076669045396172</v>
      </c>
      <c r="BJ25">
        <v>1750</v>
      </c>
      <c r="BK25">
        <v>300</v>
      </c>
      <c r="BL25">
        <v>300</v>
      </c>
      <c r="BM25">
        <v>300</v>
      </c>
      <c r="BN25">
        <v>10344</v>
      </c>
      <c r="BO25">
        <v>2765.01</v>
      </c>
      <c r="BP25">
        <v>-8.3669799999999996E-3</v>
      </c>
      <c r="BQ25">
        <v>1.62</v>
      </c>
      <c r="BR25">
        <f t="shared" si="41"/>
        <v>250.036</v>
      </c>
      <c r="BS25">
        <f t="shared" si="42"/>
        <v>210.76525434541429</v>
      </c>
      <c r="BT25">
        <f t="shared" si="43"/>
        <v>0.84293963407435046</v>
      </c>
      <c r="BU25">
        <f t="shared" si="44"/>
        <v>0.19587926814870085</v>
      </c>
      <c r="BV25">
        <v>6</v>
      </c>
      <c r="BW25">
        <v>0.5</v>
      </c>
      <c r="BX25" t="s">
        <v>299</v>
      </c>
      <c r="BY25">
        <v>1599848662</v>
      </c>
      <c r="BZ25">
        <v>384.91300000000001</v>
      </c>
      <c r="CA25">
        <v>400.04599999999999</v>
      </c>
      <c r="CB25">
        <v>17.700299999999999</v>
      </c>
      <c r="CC25">
        <v>13.2468</v>
      </c>
      <c r="CD25">
        <v>387.82100000000003</v>
      </c>
      <c r="CE25">
        <v>17.848500000000001</v>
      </c>
      <c r="CF25">
        <v>499.94099999999997</v>
      </c>
      <c r="CG25">
        <v>101.47499999999999</v>
      </c>
      <c r="CH25">
        <v>9.9378800000000003E-2</v>
      </c>
      <c r="CI25">
        <v>24.110800000000001</v>
      </c>
      <c r="CJ25">
        <v>23.006699999999999</v>
      </c>
      <c r="CK25">
        <v>999.9</v>
      </c>
      <c r="CL25">
        <v>0</v>
      </c>
      <c r="CM25">
        <v>0</v>
      </c>
      <c r="CN25">
        <v>10005</v>
      </c>
      <c r="CO25">
        <v>0</v>
      </c>
      <c r="CP25">
        <v>1.5289399999999999E-3</v>
      </c>
      <c r="CQ25">
        <v>250.036</v>
      </c>
      <c r="CR25">
        <v>0.90001299999999995</v>
      </c>
      <c r="CS25">
        <v>9.9987199999999998E-2</v>
      </c>
      <c r="CT25">
        <v>0</v>
      </c>
      <c r="CU25">
        <v>1019.86</v>
      </c>
      <c r="CV25">
        <v>5.0011200000000002</v>
      </c>
      <c r="CW25">
        <v>2494.62</v>
      </c>
      <c r="CX25">
        <v>2400.46</v>
      </c>
      <c r="CY25">
        <v>37.625</v>
      </c>
      <c r="CZ25">
        <v>41.5</v>
      </c>
      <c r="DA25">
        <v>39.75</v>
      </c>
      <c r="DB25">
        <v>40.936999999999998</v>
      </c>
      <c r="DC25">
        <v>39.75</v>
      </c>
      <c r="DD25">
        <v>220.53</v>
      </c>
      <c r="DE25">
        <v>24.5</v>
      </c>
      <c r="DF25">
        <v>0</v>
      </c>
      <c r="DG25">
        <v>91.800000190734906</v>
      </c>
      <c r="DH25">
        <v>0</v>
      </c>
      <c r="DI25">
        <v>1019.14423076923</v>
      </c>
      <c r="DJ25">
        <v>6.9391453088785999</v>
      </c>
      <c r="DK25">
        <v>18.235213696033298</v>
      </c>
      <c r="DL25">
        <v>2492.51923076923</v>
      </c>
      <c r="DM25">
        <v>15</v>
      </c>
      <c r="DN25">
        <v>1599848630</v>
      </c>
      <c r="DO25" t="s">
        <v>336</v>
      </c>
      <c r="DP25">
        <v>1599848618.5</v>
      </c>
      <c r="DQ25">
        <v>1599848630</v>
      </c>
      <c r="DR25">
        <v>49</v>
      </c>
      <c r="DS25">
        <v>-0.02</v>
      </c>
      <c r="DT25">
        <v>-2E-3</v>
      </c>
      <c r="DU25">
        <v>-2.9079999999999999</v>
      </c>
      <c r="DV25">
        <v>-0.14799999999999999</v>
      </c>
      <c r="DW25">
        <v>400</v>
      </c>
      <c r="DX25">
        <v>13</v>
      </c>
      <c r="DY25">
        <v>0.06</v>
      </c>
      <c r="DZ25">
        <v>0.03</v>
      </c>
      <c r="EA25">
        <v>399.99492682926802</v>
      </c>
      <c r="EB25">
        <v>-5.23484320552857E-2</v>
      </c>
      <c r="EC25">
        <v>3.5676999657770402E-2</v>
      </c>
      <c r="ED25">
        <v>1</v>
      </c>
      <c r="EE25">
        <v>384.97685365853698</v>
      </c>
      <c r="EF25">
        <v>-0.51478745644525004</v>
      </c>
      <c r="EG25">
        <v>5.1614689238158401E-2</v>
      </c>
      <c r="EH25">
        <v>1</v>
      </c>
      <c r="EI25">
        <v>13.247858536585399</v>
      </c>
      <c r="EJ25">
        <v>-3.0731707317211598E-4</v>
      </c>
      <c r="EK25">
        <v>5.2636610173122805E-4</v>
      </c>
      <c r="EL25">
        <v>1</v>
      </c>
      <c r="EM25">
        <v>17.7016804878049</v>
      </c>
      <c r="EN25">
        <v>-3.19860627179819E-3</v>
      </c>
      <c r="EO25">
        <v>2.2885952142592601E-3</v>
      </c>
      <c r="EP25">
        <v>1</v>
      </c>
      <c r="EQ25">
        <v>4</v>
      </c>
      <c r="ER25">
        <v>4</v>
      </c>
      <c r="ES25" t="s">
        <v>306</v>
      </c>
      <c r="ET25">
        <v>100</v>
      </c>
      <c r="EU25">
        <v>100</v>
      </c>
      <c r="EV25">
        <v>-2.9079999999999999</v>
      </c>
      <c r="EW25">
        <v>-0.1482</v>
      </c>
      <c r="EX25">
        <v>-2.9075999999999498</v>
      </c>
      <c r="EY25">
        <v>0</v>
      </c>
      <c r="EZ25">
        <v>0</v>
      </c>
      <c r="FA25">
        <v>0</v>
      </c>
      <c r="FB25">
        <v>-0.14815714285714399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0.7</v>
      </c>
      <c r="FK25">
        <v>0.5</v>
      </c>
      <c r="FL25">
        <v>2</v>
      </c>
      <c r="FM25">
        <v>479.00099999999998</v>
      </c>
      <c r="FN25">
        <v>509.03300000000002</v>
      </c>
      <c r="FO25">
        <v>22.072700000000001</v>
      </c>
      <c r="FP25">
        <v>26.858799999999999</v>
      </c>
      <c r="FQ25">
        <v>30.0002</v>
      </c>
      <c r="FR25">
        <v>26.860499999999998</v>
      </c>
      <c r="FS25">
        <v>26.844999999999999</v>
      </c>
      <c r="FT25">
        <v>20.355599999999999</v>
      </c>
      <c r="FU25">
        <v>0</v>
      </c>
      <c r="FV25">
        <v>0</v>
      </c>
      <c r="FW25">
        <v>22.068000000000001</v>
      </c>
      <c r="FX25">
        <v>400</v>
      </c>
      <c r="FY25">
        <v>7.0820600000000002</v>
      </c>
      <c r="FZ25">
        <v>101.893</v>
      </c>
      <c r="GA25">
        <v>101.998</v>
      </c>
    </row>
    <row r="26" spans="1:183" x14ac:dyDescent="0.35">
      <c r="A26">
        <v>9</v>
      </c>
      <c r="B26">
        <v>1599848751</v>
      </c>
      <c r="C26">
        <v>919</v>
      </c>
      <c r="D26" t="s">
        <v>337</v>
      </c>
      <c r="E26" t="s">
        <v>338</v>
      </c>
      <c r="F26">
        <v>1599848751</v>
      </c>
      <c r="G26">
        <f t="shared" si="0"/>
        <v>3.7144577714537598E-3</v>
      </c>
      <c r="H26">
        <f t="shared" si="1"/>
        <v>6.6774930155922476</v>
      </c>
      <c r="I26">
        <f t="shared" si="2"/>
        <v>390.22399999999999</v>
      </c>
      <c r="J26">
        <f t="shared" si="3"/>
        <v>354.54419653561274</v>
      </c>
      <c r="K26">
        <f t="shared" si="4"/>
        <v>36.011626382818648</v>
      </c>
      <c r="L26">
        <f t="shared" si="5"/>
        <v>39.635681618603193</v>
      </c>
      <c r="M26">
        <f t="shared" si="6"/>
        <v>0.38367290620710842</v>
      </c>
      <c r="N26">
        <f t="shared" si="7"/>
        <v>2.9571098280339623</v>
      </c>
      <c r="O26">
        <f t="shared" si="8"/>
        <v>0.3580080038245812</v>
      </c>
      <c r="P26">
        <f t="shared" si="9"/>
        <v>0.22591766884070552</v>
      </c>
      <c r="Q26">
        <f t="shared" si="10"/>
        <v>24.755636809050454</v>
      </c>
      <c r="R26">
        <f t="shared" si="11"/>
        <v>23.334144392194172</v>
      </c>
      <c r="S26">
        <f t="shared" si="12"/>
        <v>23.012599999999999</v>
      </c>
      <c r="T26">
        <f t="shared" si="13"/>
        <v>2.8218728364023224</v>
      </c>
      <c r="U26">
        <f t="shared" si="14"/>
        <v>59.301049894719824</v>
      </c>
      <c r="V26">
        <f t="shared" si="15"/>
        <v>1.7919670481263197</v>
      </c>
      <c r="W26">
        <f t="shared" si="16"/>
        <v>3.0218133596415071</v>
      </c>
      <c r="X26">
        <f t="shared" si="17"/>
        <v>1.0299057882760028</v>
      </c>
      <c r="Y26">
        <f t="shared" si="18"/>
        <v>-163.80758772111082</v>
      </c>
      <c r="Z26">
        <f t="shared" si="19"/>
        <v>181.10532893562637</v>
      </c>
      <c r="AA26">
        <f t="shared" si="20"/>
        <v>12.77040862096635</v>
      </c>
      <c r="AB26">
        <f t="shared" si="21"/>
        <v>54.823786644532362</v>
      </c>
      <c r="AC26">
        <v>18</v>
      </c>
      <c r="AD26">
        <v>4</v>
      </c>
      <c r="AE26">
        <f t="shared" si="22"/>
        <v>1</v>
      </c>
      <c r="AF26">
        <f t="shared" si="23"/>
        <v>0</v>
      </c>
      <c r="AG26">
        <f t="shared" si="24"/>
        <v>54225.46007910373</v>
      </c>
      <c r="AH26" t="s">
        <v>298</v>
      </c>
      <c r="AI26">
        <v>10322</v>
      </c>
      <c r="AJ26">
        <v>739.71076923076896</v>
      </c>
      <c r="AK26">
        <v>3605.34</v>
      </c>
      <c r="AL26">
        <f t="shared" si="25"/>
        <v>2865.6292307692311</v>
      </c>
      <c r="AM26">
        <f t="shared" si="26"/>
        <v>0.79482912312548359</v>
      </c>
      <c r="AN26">
        <v>-1.11319809226524</v>
      </c>
      <c r="AO26" t="s">
        <v>339</v>
      </c>
      <c r="AP26">
        <v>10336.1</v>
      </c>
      <c r="AQ26">
        <v>966.011153846154</v>
      </c>
      <c r="AR26">
        <v>2966.4</v>
      </c>
      <c r="AS26">
        <f t="shared" si="27"/>
        <v>0.67434899074765575</v>
      </c>
      <c r="AT26">
        <v>0.5</v>
      </c>
      <c r="AU26">
        <f t="shared" si="28"/>
        <v>126.43331095206754</v>
      </c>
      <c r="AV26">
        <f t="shared" si="29"/>
        <v>6.6774930155922476</v>
      </c>
      <c r="AW26">
        <f t="shared" si="30"/>
        <v>42.63008781870564</v>
      </c>
      <c r="AX26">
        <f t="shared" si="31"/>
        <v>0.71734425566343052</v>
      </c>
      <c r="AY26">
        <f t="shared" si="32"/>
        <v>6.1618975641720211E-2</v>
      </c>
      <c r="AZ26">
        <f t="shared" si="33"/>
        <v>0.21539239482200648</v>
      </c>
      <c r="BA26" t="s">
        <v>340</v>
      </c>
      <c r="BB26">
        <v>838.47</v>
      </c>
      <c r="BC26">
        <f t="shared" si="34"/>
        <v>2127.9300000000003</v>
      </c>
      <c r="BD26">
        <f t="shared" si="35"/>
        <v>0.94006327564997239</v>
      </c>
      <c r="BE26">
        <f t="shared" si="36"/>
        <v>0.23092519706383027</v>
      </c>
      <c r="BF26">
        <f t="shared" si="37"/>
        <v>0.89836912062613816</v>
      </c>
      <c r="BG26">
        <f t="shared" si="38"/>
        <v>0.22296673733624889</v>
      </c>
      <c r="BH26">
        <f t="shared" si="39"/>
        <v>0.815947985275295</v>
      </c>
      <c r="BI26">
        <f t="shared" si="40"/>
        <v>0.184052014724705</v>
      </c>
      <c r="BJ26">
        <v>1752</v>
      </c>
      <c r="BK26">
        <v>300</v>
      </c>
      <c r="BL26">
        <v>300</v>
      </c>
      <c r="BM26">
        <v>300</v>
      </c>
      <c r="BN26">
        <v>10336.1</v>
      </c>
      <c r="BO26">
        <v>2868.69</v>
      </c>
      <c r="BP26">
        <v>-8.4460300000000002E-3</v>
      </c>
      <c r="BQ26">
        <v>-6.59</v>
      </c>
      <c r="BR26">
        <f t="shared" si="41"/>
        <v>149.99799999999999</v>
      </c>
      <c r="BS26">
        <f t="shared" si="42"/>
        <v>126.43331095206754</v>
      </c>
      <c r="BT26">
        <f t="shared" si="43"/>
        <v>0.84289997834682828</v>
      </c>
      <c r="BU26">
        <f t="shared" si="44"/>
        <v>0.19579995669365668</v>
      </c>
      <c r="BV26">
        <v>6</v>
      </c>
      <c r="BW26">
        <v>0.5</v>
      </c>
      <c r="BX26" t="s">
        <v>299</v>
      </c>
      <c r="BY26">
        <v>1599848751</v>
      </c>
      <c r="BZ26">
        <v>390.22399999999999</v>
      </c>
      <c r="CA26">
        <v>399.97699999999998</v>
      </c>
      <c r="CB26">
        <v>17.642399999999999</v>
      </c>
      <c r="CC26">
        <v>13.263400000000001</v>
      </c>
      <c r="CD26">
        <v>393.125</v>
      </c>
      <c r="CE26">
        <v>17.791499999999999</v>
      </c>
      <c r="CF26">
        <v>499.96699999999998</v>
      </c>
      <c r="CG26">
        <v>101.47199999999999</v>
      </c>
      <c r="CH26">
        <v>9.9614300000000003E-2</v>
      </c>
      <c r="CI26">
        <v>24.148599999999998</v>
      </c>
      <c r="CJ26">
        <v>23.012599999999999</v>
      </c>
      <c r="CK26">
        <v>999.9</v>
      </c>
      <c r="CL26">
        <v>0</v>
      </c>
      <c r="CM26">
        <v>0</v>
      </c>
      <c r="CN26">
        <v>10010.6</v>
      </c>
      <c r="CO26">
        <v>0</v>
      </c>
      <c r="CP26">
        <v>1.5289399999999999E-3</v>
      </c>
      <c r="CQ26">
        <v>149.99799999999999</v>
      </c>
      <c r="CR26">
        <v>0.89999799999999996</v>
      </c>
      <c r="CS26">
        <v>0.10000199999999999</v>
      </c>
      <c r="CT26">
        <v>0</v>
      </c>
      <c r="CU26">
        <v>965.99400000000003</v>
      </c>
      <c r="CV26">
        <v>5.0011200000000002</v>
      </c>
      <c r="CW26">
        <v>1407.77</v>
      </c>
      <c r="CX26">
        <v>1420.44</v>
      </c>
      <c r="CY26">
        <v>37.311999999999998</v>
      </c>
      <c r="CZ26">
        <v>41.311999999999998</v>
      </c>
      <c r="DA26">
        <v>39.5</v>
      </c>
      <c r="DB26">
        <v>40.811999999999998</v>
      </c>
      <c r="DC26">
        <v>39.5</v>
      </c>
      <c r="DD26">
        <v>130.5</v>
      </c>
      <c r="DE26">
        <v>14.5</v>
      </c>
      <c r="DF26">
        <v>0</v>
      </c>
      <c r="DG26">
        <v>88.5</v>
      </c>
      <c r="DH26">
        <v>0</v>
      </c>
      <c r="DI26">
        <v>966.011153846154</v>
      </c>
      <c r="DJ26">
        <v>0.38591451147904698</v>
      </c>
      <c r="DK26">
        <v>-2.30700851133457</v>
      </c>
      <c r="DL26">
        <v>1407.87846153846</v>
      </c>
      <c r="DM26">
        <v>15</v>
      </c>
      <c r="DN26">
        <v>1599848718.5</v>
      </c>
      <c r="DO26" t="s">
        <v>341</v>
      </c>
      <c r="DP26">
        <v>1599848714.5</v>
      </c>
      <c r="DQ26">
        <v>1599848718.5</v>
      </c>
      <c r="DR26">
        <v>50</v>
      </c>
      <c r="DS26">
        <v>7.0000000000000001E-3</v>
      </c>
      <c r="DT26">
        <v>-1E-3</v>
      </c>
      <c r="DU26">
        <v>-2.9009999999999998</v>
      </c>
      <c r="DV26">
        <v>-0.14899999999999999</v>
      </c>
      <c r="DW26">
        <v>400</v>
      </c>
      <c r="DX26">
        <v>13</v>
      </c>
      <c r="DY26">
        <v>7.0000000000000007E-2</v>
      </c>
      <c r="DZ26">
        <v>0.02</v>
      </c>
      <c r="EA26">
        <v>399.98907317073201</v>
      </c>
      <c r="EB26">
        <v>9.2445993031330304E-2</v>
      </c>
      <c r="EC26">
        <v>5.1941050189852699E-2</v>
      </c>
      <c r="ED26">
        <v>1</v>
      </c>
      <c r="EE26">
        <v>390.29248780487802</v>
      </c>
      <c r="EF26">
        <v>-0.21225783972093801</v>
      </c>
      <c r="EG26">
        <v>2.7864762213776598E-2</v>
      </c>
      <c r="EH26">
        <v>1</v>
      </c>
      <c r="EI26">
        <v>13.260587804878</v>
      </c>
      <c r="EJ26">
        <v>2.1986759581909401E-2</v>
      </c>
      <c r="EK26">
        <v>2.28101337363629E-3</v>
      </c>
      <c r="EL26">
        <v>1</v>
      </c>
      <c r="EM26">
        <v>17.651378048780501</v>
      </c>
      <c r="EN26">
        <v>-4.6762369337993E-2</v>
      </c>
      <c r="EO26">
        <v>5.1298985962078998E-3</v>
      </c>
      <c r="EP26">
        <v>1</v>
      </c>
      <c r="EQ26">
        <v>4</v>
      </c>
      <c r="ER26">
        <v>4</v>
      </c>
      <c r="ES26" t="s">
        <v>306</v>
      </c>
      <c r="ET26">
        <v>100</v>
      </c>
      <c r="EU26">
        <v>100</v>
      </c>
      <c r="EV26">
        <v>-2.9009999999999998</v>
      </c>
      <c r="EW26">
        <v>-0.14910000000000001</v>
      </c>
      <c r="EX26">
        <v>-2.9010500000000001</v>
      </c>
      <c r="EY26">
        <v>0</v>
      </c>
      <c r="EZ26">
        <v>0</v>
      </c>
      <c r="FA26">
        <v>0</v>
      </c>
      <c r="FB26">
        <v>-0.14913000000000001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0.6</v>
      </c>
      <c r="FK26">
        <v>0.5</v>
      </c>
      <c r="FL26">
        <v>2</v>
      </c>
      <c r="FM26">
        <v>479.51799999999997</v>
      </c>
      <c r="FN26">
        <v>509.00599999999997</v>
      </c>
      <c r="FO26">
        <v>22.048500000000001</v>
      </c>
      <c r="FP26">
        <v>26.892900000000001</v>
      </c>
      <c r="FQ26">
        <v>30.000399999999999</v>
      </c>
      <c r="FR26">
        <v>26.892399999999999</v>
      </c>
      <c r="FS26">
        <v>26.878399999999999</v>
      </c>
      <c r="FT26">
        <v>20.3567</v>
      </c>
      <c r="FU26">
        <v>0</v>
      </c>
      <c r="FV26">
        <v>0</v>
      </c>
      <c r="FW26">
        <v>22.024999999999999</v>
      </c>
      <c r="FX26">
        <v>400</v>
      </c>
      <c r="FY26">
        <v>7.0820600000000002</v>
      </c>
      <c r="FZ26">
        <v>101.887</v>
      </c>
      <c r="GA26">
        <v>101.991</v>
      </c>
    </row>
    <row r="27" spans="1:183" x14ac:dyDescent="0.35">
      <c r="A27">
        <v>10</v>
      </c>
      <c r="B27">
        <v>1599848839</v>
      </c>
      <c r="C27">
        <v>1007</v>
      </c>
      <c r="D27" t="s">
        <v>342</v>
      </c>
      <c r="E27" t="s">
        <v>343</v>
      </c>
      <c r="F27">
        <v>1599848839</v>
      </c>
      <c r="G27">
        <f t="shared" si="0"/>
        <v>3.6014775974278117E-3</v>
      </c>
      <c r="H27">
        <f t="shared" si="1"/>
        <v>4.3205960452674645</v>
      </c>
      <c r="I27">
        <f t="shared" si="2"/>
        <v>393.12900000000002</v>
      </c>
      <c r="J27">
        <f t="shared" si="3"/>
        <v>366.89562122082151</v>
      </c>
      <c r="K27">
        <f t="shared" si="4"/>
        <v>37.266932075990681</v>
      </c>
      <c r="L27">
        <f t="shared" si="5"/>
        <v>39.931552443588302</v>
      </c>
      <c r="M27">
        <f t="shared" si="6"/>
        <v>0.3674124527777613</v>
      </c>
      <c r="N27">
        <f t="shared" si="7"/>
        <v>2.9561582657718852</v>
      </c>
      <c r="O27">
        <f t="shared" si="8"/>
        <v>0.34379801187388298</v>
      </c>
      <c r="P27">
        <f t="shared" si="9"/>
        <v>0.21686881878872433</v>
      </c>
      <c r="Q27">
        <f t="shared" si="10"/>
        <v>16.496865881914026</v>
      </c>
      <c r="R27">
        <f t="shared" si="11"/>
        <v>23.297193843573943</v>
      </c>
      <c r="S27">
        <f t="shared" si="12"/>
        <v>22.999600000000001</v>
      </c>
      <c r="T27">
        <f t="shared" si="13"/>
        <v>2.8196534578142929</v>
      </c>
      <c r="U27">
        <f t="shared" si="14"/>
        <v>58.957065800062082</v>
      </c>
      <c r="V27">
        <f t="shared" si="15"/>
        <v>1.7797026162655099</v>
      </c>
      <c r="W27">
        <f t="shared" si="16"/>
        <v>3.0186417728129813</v>
      </c>
      <c r="X27">
        <f t="shared" si="17"/>
        <v>1.039950841548783</v>
      </c>
      <c r="Y27">
        <f t="shared" si="18"/>
        <v>-158.8251620465665</v>
      </c>
      <c r="Z27">
        <f t="shared" si="19"/>
        <v>180.32987560608839</v>
      </c>
      <c r="AA27">
        <f t="shared" si="20"/>
        <v>12.717859214568939</v>
      </c>
      <c r="AB27">
        <f t="shared" si="21"/>
        <v>50.719438656004854</v>
      </c>
      <c r="AC27">
        <v>18</v>
      </c>
      <c r="AD27">
        <v>4</v>
      </c>
      <c r="AE27">
        <f t="shared" si="22"/>
        <v>1</v>
      </c>
      <c r="AF27">
        <f t="shared" si="23"/>
        <v>0</v>
      </c>
      <c r="AG27">
        <f t="shared" si="24"/>
        <v>54200.631418978614</v>
      </c>
      <c r="AH27" t="s">
        <v>298</v>
      </c>
      <c r="AI27">
        <v>10322</v>
      </c>
      <c r="AJ27">
        <v>739.71076923076896</v>
      </c>
      <c r="AK27">
        <v>3605.34</v>
      </c>
      <c r="AL27">
        <f t="shared" si="25"/>
        <v>2865.6292307692311</v>
      </c>
      <c r="AM27">
        <f t="shared" si="26"/>
        <v>0.79482912312548359</v>
      </c>
      <c r="AN27">
        <v>-1.11319809226524</v>
      </c>
      <c r="AO27" t="s">
        <v>344</v>
      </c>
      <c r="AP27">
        <v>10332.200000000001</v>
      </c>
      <c r="AQ27">
        <v>925.26175999999998</v>
      </c>
      <c r="AR27">
        <v>3033.66</v>
      </c>
      <c r="AS27">
        <f t="shared" si="27"/>
        <v>0.69500149654213061</v>
      </c>
      <c r="AT27">
        <v>0.5</v>
      </c>
      <c r="AU27">
        <f t="shared" si="28"/>
        <v>84.299811119235613</v>
      </c>
      <c r="AV27">
        <f t="shared" si="29"/>
        <v>4.3205960452674645</v>
      </c>
      <c r="AW27">
        <f t="shared" si="30"/>
        <v>29.294247443043847</v>
      </c>
      <c r="AX27">
        <f t="shared" si="31"/>
        <v>0.72648879571211022</v>
      </c>
      <c r="AY27">
        <f t="shared" si="32"/>
        <v>6.445796337369035E-2</v>
      </c>
      <c r="AZ27">
        <f t="shared" si="33"/>
        <v>0.18844563992009664</v>
      </c>
      <c r="BA27" t="s">
        <v>345</v>
      </c>
      <c r="BB27">
        <v>829.74</v>
      </c>
      <c r="BC27">
        <f t="shared" si="34"/>
        <v>2203.92</v>
      </c>
      <c r="BD27">
        <f t="shared" si="35"/>
        <v>0.95665824530835963</v>
      </c>
      <c r="BE27">
        <f t="shared" si="36"/>
        <v>0.20596627756160837</v>
      </c>
      <c r="BF27">
        <f t="shared" si="37"/>
        <v>0.91911286079029308</v>
      </c>
      <c r="BG27">
        <f t="shared" si="38"/>
        <v>0.19949545246875577</v>
      </c>
      <c r="BH27">
        <f t="shared" si="39"/>
        <v>0.85789518899187878</v>
      </c>
      <c r="BI27">
        <f t="shared" si="40"/>
        <v>0.14210481100812122</v>
      </c>
      <c r="BJ27">
        <v>1754</v>
      </c>
      <c r="BK27">
        <v>300</v>
      </c>
      <c r="BL27">
        <v>300</v>
      </c>
      <c r="BM27">
        <v>300</v>
      </c>
      <c r="BN27">
        <v>10332.200000000001</v>
      </c>
      <c r="BO27">
        <v>2969.74</v>
      </c>
      <c r="BP27">
        <v>-8.4855399999999997E-3</v>
      </c>
      <c r="BQ27">
        <v>-17.46</v>
      </c>
      <c r="BR27">
        <f t="shared" si="41"/>
        <v>100.018</v>
      </c>
      <c r="BS27">
        <f t="shared" si="42"/>
        <v>84.299811119235613</v>
      </c>
      <c r="BT27">
        <f t="shared" si="43"/>
        <v>0.84284639884056489</v>
      </c>
      <c r="BU27">
        <f t="shared" si="44"/>
        <v>0.19569279768112974</v>
      </c>
      <c r="BV27">
        <v>6</v>
      </c>
      <c r="BW27">
        <v>0.5</v>
      </c>
      <c r="BX27" t="s">
        <v>299</v>
      </c>
      <c r="BY27">
        <v>1599848839</v>
      </c>
      <c r="BZ27">
        <v>393.12900000000002</v>
      </c>
      <c r="CA27">
        <v>400.012</v>
      </c>
      <c r="CB27">
        <v>17.5213</v>
      </c>
      <c r="CC27">
        <v>13.275700000000001</v>
      </c>
      <c r="CD27">
        <v>396.029</v>
      </c>
      <c r="CE27">
        <v>17.6707</v>
      </c>
      <c r="CF27">
        <v>500.053</v>
      </c>
      <c r="CG27">
        <v>101.474</v>
      </c>
      <c r="CH27">
        <v>9.9662700000000007E-2</v>
      </c>
      <c r="CI27">
        <v>24.1311</v>
      </c>
      <c r="CJ27">
        <v>22.999600000000001</v>
      </c>
      <c r="CK27">
        <v>999.9</v>
      </c>
      <c r="CL27">
        <v>0</v>
      </c>
      <c r="CM27">
        <v>0</v>
      </c>
      <c r="CN27">
        <v>10005</v>
      </c>
      <c r="CO27">
        <v>0</v>
      </c>
      <c r="CP27">
        <v>1.5289399999999999E-3</v>
      </c>
      <c r="CQ27">
        <v>100.018</v>
      </c>
      <c r="CR27">
        <v>0.90012899999999996</v>
      </c>
      <c r="CS27">
        <v>9.9870899999999999E-2</v>
      </c>
      <c r="CT27">
        <v>0</v>
      </c>
      <c r="CU27">
        <v>925.37099999999998</v>
      </c>
      <c r="CV27">
        <v>5.0011200000000002</v>
      </c>
      <c r="CW27">
        <v>890.53300000000002</v>
      </c>
      <c r="CX27">
        <v>930.846</v>
      </c>
      <c r="CY27">
        <v>37</v>
      </c>
      <c r="CZ27">
        <v>41.186999999999998</v>
      </c>
      <c r="DA27">
        <v>39.311999999999998</v>
      </c>
      <c r="DB27">
        <v>40.686999999999998</v>
      </c>
      <c r="DC27">
        <v>39.25</v>
      </c>
      <c r="DD27">
        <v>85.53</v>
      </c>
      <c r="DE27">
        <v>9.49</v>
      </c>
      <c r="DF27">
        <v>0</v>
      </c>
      <c r="DG27">
        <v>87.600000143051105</v>
      </c>
      <c r="DH27">
        <v>0</v>
      </c>
      <c r="DI27">
        <v>925.26175999999998</v>
      </c>
      <c r="DJ27">
        <v>1.6039230732413401</v>
      </c>
      <c r="DK27">
        <v>0.71446153845487204</v>
      </c>
      <c r="DL27">
        <v>890.36176</v>
      </c>
      <c r="DM27">
        <v>15</v>
      </c>
      <c r="DN27">
        <v>1599848806.5</v>
      </c>
      <c r="DO27" t="s">
        <v>346</v>
      </c>
      <c r="DP27">
        <v>1599848804.5</v>
      </c>
      <c r="DQ27">
        <v>1599848806.5</v>
      </c>
      <c r="DR27">
        <v>51</v>
      </c>
      <c r="DS27">
        <v>2E-3</v>
      </c>
      <c r="DT27">
        <v>0</v>
      </c>
      <c r="DU27">
        <v>-2.899</v>
      </c>
      <c r="DV27">
        <v>-0.14899999999999999</v>
      </c>
      <c r="DW27">
        <v>400</v>
      </c>
      <c r="DX27">
        <v>13</v>
      </c>
      <c r="DY27">
        <v>0.17</v>
      </c>
      <c r="DZ27">
        <v>0.02</v>
      </c>
      <c r="EA27">
        <v>399.99958536585399</v>
      </c>
      <c r="EB27">
        <v>6.9365853659264801E-2</v>
      </c>
      <c r="EC27">
        <v>4.0498705555798403E-2</v>
      </c>
      <c r="ED27">
        <v>1</v>
      </c>
      <c r="EE27">
        <v>393.20592682926798</v>
      </c>
      <c r="EF27">
        <v>-0.33570731707352403</v>
      </c>
      <c r="EG27">
        <v>3.4305933671432101E-2</v>
      </c>
      <c r="EH27">
        <v>1</v>
      </c>
      <c r="EI27">
        <v>13.2754902439024</v>
      </c>
      <c r="EJ27">
        <v>8.6006968640949897E-3</v>
      </c>
      <c r="EK27">
        <v>1.0356581218672401E-3</v>
      </c>
      <c r="EL27">
        <v>1</v>
      </c>
      <c r="EM27">
        <v>17.544</v>
      </c>
      <c r="EN27">
        <v>-8.98348432055327E-2</v>
      </c>
      <c r="EO27">
        <v>9.2489419302572394E-3</v>
      </c>
      <c r="EP27">
        <v>1</v>
      </c>
      <c r="EQ27">
        <v>4</v>
      </c>
      <c r="ER27">
        <v>4</v>
      </c>
      <c r="ES27" t="s">
        <v>306</v>
      </c>
      <c r="ET27">
        <v>100</v>
      </c>
      <c r="EU27">
        <v>100</v>
      </c>
      <c r="EV27">
        <v>-2.9</v>
      </c>
      <c r="EW27">
        <v>-0.14940000000000001</v>
      </c>
      <c r="EX27">
        <v>-2.8993500000000298</v>
      </c>
      <c r="EY27">
        <v>0</v>
      </c>
      <c r="EZ27">
        <v>0</v>
      </c>
      <c r="FA27">
        <v>0</v>
      </c>
      <c r="FB27">
        <v>-0.14936000000000099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0.6</v>
      </c>
      <c r="FK27">
        <v>0.5</v>
      </c>
      <c r="FL27">
        <v>2</v>
      </c>
      <c r="FM27">
        <v>479.67700000000002</v>
      </c>
      <c r="FN27">
        <v>508.67500000000001</v>
      </c>
      <c r="FO27">
        <v>21.972899999999999</v>
      </c>
      <c r="FP27">
        <v>26.937999999999999</v>
      </c>
      <c r="FQ27">
        <v>30.0002</v>
      </c>
      <c r="FR27">
        <v>26.9345</v>
      </c>
      <c r="FS27">
        <v>26.920400000000001</v>
      </c>
      <c r="FT27">
        <v>20.3569</v>
      </c>
      <c r="FU27">
        <v>0</v>
      </c>
      <c r="FV27">
        <v>0</v>
      </c>
      <c r="FW27">
        <v>21.974599999999999</v>
      </c>
      <c r="FX27">
        <v>400</v>
      </c>
      <c r="FY27">
        <v>7.0820600000000002</v>
      </c>
      <c r="FZ27">
        <v>101.876</v>
      </c>
      <c r="GA27">
        <v>101.986</v>
      </c>
    </row>
    <row r="28" spans="1:183" x14ac:dyDescent="0.35">
      <c r="A28">
        <v>11</v>
      </c>
      <c r="B28">
        <v>1599848926</v>
      </c>
      <c r="C28">
        <v>1094</v>
      </c>
      <c r="D28" t="s">
        <v>347</v>
      </c>
      <c r="E28" t="s">
        <v>348</v>
      </c>
      <c r="F28">
        <v>1599848926</v>
      </c>
      <c r="G28">
        <f t="shared" si="0"/>
        <v>3.4264978332176283E-3</v>
      </c>
      <c r="H28">
        <f t="shared" si="1"/>
        <v>1.4751957921338976</v>
      </c>
      <c r="I28">
        <f t="shared" si="2"/>
        <v>396.65600000000001</v>
      </c>
      <c r="J28">
        <f t="shared" si="3"/>
        <v>382.78857663126763</v>
      </c>
      <c r="K28">
        <f t="shared" si="4"/>
        <v>38.880944475550066</v>
      </c>
      <c r="L28">
        <f t="shared" si="5"/>
        <v>40.289498834104002</v>
      </c>
      <c r="M28">
        <f t="shared" si="6"/>
        <v>0.34206618690126622</v>
      </c>
      <c r="N28">
        <f t="shared" si="7"/>
        <v>2.9541583184677727</v>
      </c>
      <c r="O28">
        <f t="shared" si="8"/>
        <v>0.3214866326904624</v>
      </c>
      <c r="P28">
        <f t="shared" si="9"/>
        <v>0.20267488010362505</v>
      </c>
      <c r="Q28">
        <f t="shared" si="10"/>
        <v>8.2088688564817964</v>
      </c>
      <c r="R28">
        <f t="shared" si="11"/>
        <v>23.272505143697028</v>
      </c>
      <c r="S28">
        <f t="shared" si="12"/>
        <v>22.9922</v>
      </c>
      <c r="T28">
        <f t="shared" si="13"/>
        <v>2.8183908013656596</v>
      </c>
      <c r="U28">
        <f t="shared" si="14"/>
        <v>58.383741502922348</v>
      </c>
      <c r="V28">
        <f t="shared" si="15"/>
        <v>1.7601973526071</v>
      </c>
      <c r="W28">
        <f t="shared" si="16"/>
        <v>3.0148759008858566</v>
      </c>
      <c r="X28">
        <f t="shared" si="17"/>
        <v>1.0581934487585596</v>
      </c>
      <c r="Y28">
        <f t="shared" si="18"/>
        <v>-151.10855444489741</v>
      </c>
      <c r="Z28">
        <f t="shared" si="19"/>
        <v>178.07373054885849</v>
      </c>
      <c r="AA28">
        <f t="shared" si="20"/>
        <v>12.565452101492504</v>
      </c>
      <c r="AB28">
        <f t="shared" si="21"/>
        <v>47.739497061935396</v>
      </c>
      <c r="AC28">
        <v>18</v>
      </c>
      <c r="AD28">
        <v>4</v>
      </c>
      <c r="AE28">
        <f t="shared" si="22"/>
        <v>1</v>
      </c>
      <c r="AF28">
        <f t="shared" si="23"/>
        <v>0</v>
      </c>
      <c r="AG28">
        <f t="shared" si="24"/>
        <v>54145.431688912147</v>
      </c>
      <c r="AH28" t="s">
        <v>298</v>
      </c>
      <c r="AI28">
        <v>10322</v>
      </c>
      <c r="AJ28">
        <v>739.71076923076896</v>
      </c>
      <c r="AK28">
        <v>3605.34</v>
      </c>
      <c r="AL28">
        <f t="shared" si="25"/>
        <v>2865.6292307692311</v>
      </c>
      <c r="AM28">
        <f t="shared" si="26"/>
        <v>0.79482912312548359</v>
      </c>
      <c r="AN28">
        <v>-1.11319809226524</v>
      </c>
      <c r="AO28" t="s">
        <v>349</v>
      </c>
      <c r="AP28">
        <v>10327.700000000001</v>
      </c>
      <c r="AQ28">
        <v>872.99911999999995</v>
      </c>
      <c r="AR28">
        <v>3058.46</v>
      </c>
      <c r="AS28">
        <f t="shared" si="27"/>
        <v>0.71456251839160889</v>
      </c>
      <c r="AT28">
        <v>0.5</v>
      </c>
      <c r="AU28">
        <f t="shared" si="28"/>
        <v>42.009708216163645</v>
      </c>
      <c r="AV28">
        <f t="shared" si="29"/>
        <v>1.4751957921338976</v>
      </c>
      <c r="AW28">
        <f t="shared" si="30"/>
        <v>15.009281449919278</v>
      </c>
      <c r="AX28">
        <f t="shared" si="31"/>
        <v>0.72305670173878356</v>
      </c>
      <c r="AY28">
        <f t="shared" si="32"/>
        <v>6.1614183823424609E-2</v>
      </c>
      <c r="AZ28">
        <f t="shared" si="33"/>
        <v>0.17880894306284867</v>
      </c>
      <c r="BA28" t="s">
        <v>350</v>
      </c>
      <c r="BB28">
        <v>847.02</v>
      </c>
      <c r="BC28">
        <f t="shared" si="34"/>
        <v>2211.44</v>
      </c>
      <c r="BD28">
        <f t="shared" si="35"/>
        <v>0.98825239662844122</v>
      </c>
      <c r="BE28">
        <f t="shared" si="36"/>
        <v>0.19826561095159376</v>
      </c>
      <c r="BF28">
        <f t="shared" si="37"/>
        <v>0.94251713423749006</v>
      </c>
      <c r="BG28">
        <f t="shared" si="38"/>
        <v>0.19084115772130059</v>
      </c>
      <c r="BH28">
        <f t="shared" si="39"/>
        <v>0.95884351520563083</v>
      </c>
      <c r="BI28">
        <f t="shared" si="40"/>
        <v>4.1156484794369175E-2</v>
      </c>
      <c r="BJ28">
        <v>1756</v>
      </c>
      <c r="BK28">
        <v>300</v>
      </c>
      <c r="BL28">
        <v>300</v>
      </c>
      <c r="BM28">
        <v>300</v>
      </c>
      <c r="BN28">
        <v>10327.700000000001</v>
      </c>
      <c r="BO28">
        <v>3042.63</v>
      </c>
      <c r="BP28">
        <v>-8.5248200000000007E-3</v>
      </c>
      <c r="BQ28">
        <v>-35.72</v>
      </c>
      <c r="BR28">
        <f t="shared" si="41"/>
        <v>49.851199999999999</v>
      </c>
      <c r="BS28">
        <f t="shared" si="42"/>
        <v>42.009708216163645</v>
      </c>
      <c r="BT28">
        <f t="shared" si="43"/>
        <v>0.84270204561101125</v>
      </c>
      <c r="BU28">
        <f t="shared" si="44"/>
        <v>0.19540409122202268</v>
      </c>
      <c r="BV28">
        <v>6</v>
      </c>
      <c r="BW28">
        <v>0.5</v>
      </c>
      <c r="BX28" t="s">
        <v>299</v>
      </c>
      <c r="BY28">
        <v>1599848926</v>
      </c>
      <c r="BZ28">
        <v>396.65600000000001</v>
      </c>
      <c r="CA28">
        <v>400.05700000000002</v>
      </c>
      <c r="CB28">
        <v>17.3294</v>
      </c>
      <c r="CC28">
        <v>13.289099999999999</v>
      </c>
      <c r="CD28">
        <v>399.54899999999998</v>
      </c>
      <c r="CE28">
        <v>17.477399999999999</v>
      </c>
      <c r="CF28">
        <v>500.03</v>
      </c>
      <c r="CG28">
        <v>101.473</v>
      </c>
      <c r="CH28">
        <v>9.9896499999999999E-2</v>
      </c>
      <c r="CI28">
        <v>24.110299999999999</v>
      </c>
      <c r="CJ28">
        <v>22.9922</v>
      </c>
      <c r="CK28">
        <v>999.9</v>
      </c>
      <c r="CL28">
        <v>0</v>
      </c>
      <c r="CM28">
        <v>0</v>
      </c>
      <c r="CN28">
        <v>9993.75</v>
      </c>
      <c r="CO28">
        <v>0</v>
      </c>
      <c r="CP28">
        <v>1.5289399999999999E-3</v>
      </c>
      <c r="CQ28">
        <v>49.851199999999999</v>
      </c>
      <c r="CR28">
        <v>0.89992000000000005</v>
      </c>
      <c r="CS28">
        <v>0.10008</v>
      </c>
      <c r="CT28">
        <v>0</v>
      </c>
      <c r="CU28">
        <v>874.35</v>
      </c>
      <c r="CV28">
        <v>5.0011200000000002</v>
      </c>
      <c r="CW28">
        <v>404.37099999999998</v>
      </c>
      <c r="CX28">
        <v>439.36200000000002</v>
      </c>
      <c r="CY28">
        <v>36.75</v>
      </c>
      <c r="CZ28">
        <v>41</v>
      </c>
      <c r="DA28">
        <v>39.061999999999998</v>
      </c>
      <c r="DB28">
        <v>40.561999999999998</v>
      </c>
      <c r="DC28">
        <v>39</v>
      </c>
      <c r="DD28">
        <v>40.36</v>
      </c>
      <c r="DE28">
        <v>4.49</v>
      </c>
      <c r="DF28">
        <v>0</v>
      </c>
      <c r="DG28">
        <v>86.300000190734906</v>
      </c>
      <c r="DH28">
        <v>0</v>
      </c>
      <c r="DI28">
        <v>872.99911999999995</v>
      </c>
      <c r="DJ28">
        <v>9.7808461383259093</v>
      </c>
      <c r="DK28">
        <v>0.218615463544309</v>
      </c>
      <c r="DL28">
        <v>405.21395999999999</v>
      </c>
      <c r="DM28">
        <v>15</v>
      </c>
      <c r="DN28">
        <v>1599848900</v>
      </c>
      <c r="DO28" t="s">
        <v>351</v>
      </c>
      <c r="DP28">
        <v>1599848894.5</v>
      </c>
      <c r="DQ28">
        <v>1599848900</v>
      </c>
      <c r="DR28">
        <v>52</v>
      </c>
      <c r="DS28">
        <v>7.0000000000000001E-3</v>
      </c>
      <c r="DT28">
        <v>1E-3</v>
      </c>
      <c r="DU28">
        <v>-2.8919999999999999</v>
      </c>
      <c r="DV28">
        <v>-0.14799999999999999</v>
      </c>
      <c r="DW28">
        <v>400</v>
      </c>
      <c r="DX28">
        <v>13</v>
      </c>
      <c r="DY28">
        <v>0.61</v>
      </c>
      <c r="DZ28">
        <v>0.02</v>
      </c>
      <c r="EA28">
        <v>400.00770731707303</v>
      </c>
      <c r="EB28">
        <v>8.0132404181838798E-2</v>
      </c>
      <c r="EC28">
        <v>2.8583846625738499E-2</v>
      </c>
      <c r="ED28">
        <v>1</v>
      </c>
      <c r="EE28">
        <v>396.67080487804901</v>
      </c>
      <c r="EF28">
        <v>-6.5372822299360894E-2</v>
      </c>
      <c r="EG28">
        <v>6.52747362745838E-2</v>
      </c>
      <c r="EH28">
        <v>1</v>
      </c>
      <c r="EI28">
        <v>13.2872658536585</v>
      </c>
      <c r="EJ28">
        <v>1.0800000000001199E-2</v>
      </c>
      <c r="EK28">
        <v>1.35711490177992E-3</v>
      </c>
      <c r="EL28">
        <v>1</v>
      </c>
      <c r="EM28">
        <v>17.340360975609801</v>
      </c>
      <c r="EN28">
        <v>0.16812961672472301</v>
      </c>
      <c r="EO28">
        <v>8.4849332400462898E-2</v>
      </c>
      <c r="EP28">
        <v>1</v>
      </c>
      <c r="EQ28">
        <v>4</v>
      </c>
      <c r="ER28">
        <v>4</v>
      </c>
      <c r="ES28" t="s">
        <v>306</v>
      </c>
      <c r="ET28">
        <v>100</v>
      </c>
      <c r="EU28">
        <v>100</v>
      </c>
      <c r="EV28">
        <v>-2.8929999999999998</v>
      </c>
      <c r="EW28">
        <v>-0.14799999999999999</v>
      </c>
      <c r="EX28">
        <v>-2.8922999999999801</v>
      </c>
      <c r="EY28">
        <v>0</v>
      </c>
      <c r="EZ28">
        <v>0</v>
      </c>
      <c r="FA28">
        <v>0</v>
      </c>
      <c r="FB28">
        <v>-0.14808571428571701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0.4</v>
      </c>
      <c r="FL28">
        <v>2</v>
      </c>
      <c r="FM28">
        <v>479.90699999999998</v>
      </c>
      <c r="FN28">
        <v>508.03699999999998</v>
      </c>
      <c r="FO28">
        <v>21.9251</v>
      </c>
      <c r="FP28">
        <v>26.985900000000001</v>
      </c>
      <c r="FQ28">
        <v>30.000299999999999</v>
      </c>
      <c r="FR28">
        <v>26.977900000000002</v>
      </c>
      <c r="FS28">
        <v>26.961300000000001</v>
      </c>
      <c r="FT28">
        <v>20.356999999999999</v>
      </c>
      <c r="FU28">
        <v>0</v>
      </c>
      <c r="FV28">
        <v>0</v>
      </c>
      <c r="FW28">
        <v>21.9268</v>
      </c>
      <c r="FX28">
        <v>400</v>
      </c>
      <c r="FY28">
        <v>7.0820600000000002</v>
      </c>
      <c r="FZ28">
        <v>101.86799999999999</v>
      </c>
      <c r="GA28">
        <v>101.97499999999999</v>
      </c>
    </row>
    <row r="29" spans="1:183" x14ac:dyDescent="0.35">
      <c r="A29">
        <v>12</v>
      </c>
      <c r="B29">
        <v>1599849012</v>
      </c>
      <c r="C29">
        <v>1180</v>
      </c>
      <c r="D29" t="s">
        <v>352</v>
      </c>
      <c r="E29" t="s">
        <v>353</v>
      </c>
      <c r="F29">
        <v>1599849012</v>
      </c>
      <c r="G29">
        <f t="shared" si="0"/>
        <v>3.2211725211050415E-3</v>
      </c>
      <c r="H29">
        <f t="shared" si="1"/>
        <v>-1.1005758233593335</v>
      </c>
      <c r="I29">
        <f t="shared" si="2"/>
        <v>399.87200000000001</v>
      </c>
      <c r="J29">
        <f t="shared" si="3"/>
        <v>398.87526470987382</v>
      </c>
      <c r="K29">
        <f t="shared" si="4"/>
        <v>40.517222594666883</v>
      </c>
      <c r="L29">
        <f t="shared" si="5"/>
        <v>40.618469649049608</v>
      </c>
      <c r="M29">
        <f t="shared" si="6"/>
        <v>0.31334666915909226</v>
      </c>
      <c r="N29">
        <f t="shared" si="7"/>
        <v>2.9590973370044664</v>
      </c>
      <c r="O29">
        <f t="shared" si="8"/>
        <v>0.29601084542012746</v>
      </c>
      <c r="P29">
        <f t="shared" si="9"/>
        <v>0.18648436418134784</v>
      </c>
      <c r="Q29">
        <f t="shared" si="10"/>
        <v>1.9963409403257826E-3</v>
      </c>
      <c r="R29">
        <f t="shared" si="11"/>
        <v>23.255661928436602</v>
      </c>
      <c r="S29">
        <f t="shared" si="12"/>
        <v>22.986899999999999</v>
      </c>
      <c r="T29">
        <f t="shared" si="13"/>
        <v>2.8174867703737689</v>
      </c>
      <c r="U29">
        <f t="shared" si="14"/>
        <v>57.690727937958805</v>
      </c>
      <c r="V29">
        <f t="shared" si="15"/>
        <v>1.7368938373507001</v>
      </c>
      <c r="W29">
        <f t="shared" si="16"/>
        <v>3.0106984249159994</v>
      </c>
      <c r="X29">
        <f t="shared" si="17"/>
        <v>1.0805929330230688</v>
      </c>
      <c r="Y29">
        <f t="shared" si="18"/>
        <v>-142.05370818073234</v>
      </c>
      <c r="Z29">
        <f t="shared" si="19"/>
        <v>175.53180045253316</v>
      </c>
      <c r="AA29">
        <f t="shared" si="20"/>
        <v>12.363634204893591</v>
      </c>
      <c r="AB29">
        <f t="shared" si="21"/>
        <v>45.843722817634728</v>
      </c>
      <c r="AC29">
        <v>18</v>
      </c>
      <c r="AD29">
        <v>4</v>
      </c>
      <c r="AE29">
        <f t="shared" si="22"/>
        <v>1</v>
      </c>
      <c r="AF29">
        <f t="shared" si="23"/>
        <v>0</v>
      </c>
      <c r="AG29">
        <f t="shared" si="24"/>
        <v>54295.471831636904</v>
      </c>
      <c r="AH29" t="s">
        <v>354</v>
      </c>
      <c r="AI29">
        <v>10328.200000000001</v>
      </c>
      <c r="AJ29">
        <v>802.00919999999996</v>
      </c>
      <c r="AK29">
        <v>3279.28</v>
      </c>
      <c r="AL29">
        <f t="shared" si="25"/>
        <v>2477.2708000000002</v>
      </c>
      <c r="AM29">
        <f t="shared" si="26"/>
        <v>0.75543131419092002</v>
      </c>
      <c r="AN29">
        <v>-1.1005758233593299</v>
      </c>
      <c r="AO29" t="s">
        <v>355</v>
      </c>
      <c r="AP29" t="s">
        <v>355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-1.1005758233593335</v>
      </c>
      <c r="AW29" t="e">
        <f t="shared" si="30"/>
        <v>#DIV/0!</v>
      </c>
      <c r="AX29" t="e">
        <f t="shared" si="31"/>
        <v>#DIV/0!</v>
      </c>
      <c r="AY29">
        <f t="shared" si="32"/>
        <v>-1.6910107608074315E-13</v>
      </c>
      <c r="AZ29" t="e">
        <f t="shared" si="33"/>
        <v>#DIV/0!</v>
      </c>
      <c r="BA29" t="s">
        <v>355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1.3237470848968147</v>
      </c>
      <c r="BH29" t="e">
        <f t="shared" si="39"/>
        <v>#DIV/0!</v>
      </c>
      <c r="BI29" t="e">
        <f t="shared" si="40"/>
        <v>#DIV/0!</v>
      </c>
      <c r="BJ29">
        <v>1758</v>
      </c>
      <c r="BK29">
        <v>300</v>
      </c>
      <c r="BL29">
        <v>300</v>
      </c>
      <c r="BM29">
        <v>300</v>
      </c>
      <c r="BN29">
        <v>10328.200000000001</v>
      </c>
      <c r="BO29">
        <v>3192.21</v>
      </c>
      <c r="BP29">
        <v>-8.5637600000000001E-3</v>
      </c>
      <c r="BQ29">
        <v>6.83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1599849012</v>
      </c>
      <c r="BZ29">
        <v>399.87200000000001</v>
      </c>
      <c r="CA29">
        <v>400.09699999999998</v>
      </c>
      <c r="CB29">
        <v>17.099</v>
      </c>
      <c r="CC29">
        <v>13.299300000000001</v>
      </c>
      <c r="CD29">
        <v>402.74900000000002</v>
      </c>
      <c r="CE29">
        <v>17.2484</v>
      </c>
      <c r="CF29">
        <v>499.94900000000001</v>
      </c>
      <c r="CG29">
        <v>101.479</v>
      </c>
      <c r="CH29">
        <v>9.9679299999999998E-2</v>
      </c>
      <c r="CI29">
        <v>24.087199999999999</v>
      </c>
      <c r="CJ29">
        <v>22.986899999999999</v>
      </c>
      <c r="CK29">
        <v>999.9</v>
      </c>
      <c r="CL29">
        <v>0</v>
      </c>
      <c r="CM29">
        <v>0</v>
      </c>
      <c r="CN29">
        <v>10021.200000000001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799.16</v>
      </c>
      <c r="CV29">
        <v>5.0011199999999999E-2</v>
      </c>
      <c r="CW29">
        <v>-0.37</v>
      </c>
      <c r="CX29">
        <v>-0.54</v>
      </c>
      <c r="CY29">
        <v>36.436999999999998</v>
      </c>
      <c r="CZ29">
        <v>40.811999999999998</v>
      </c>
      <c r="DA29">
        <v>38.811999999999998</v>
      </c>
      <c r="DB29">
        <v>40.25</v>
      </c>
      <c r="DC29">
        <v>38.561999999999998</v>
      </c>
      <c r="DD29">
        <v>0</v>
      </c>
      <c r="DE29">
        <v>0</v>
      </c>
      <c r="DF29">
        <v>0</v>
      </c>
      <c r="DG29">
        <v>85</v>
      </c>
      <c r="DH29">
        <v>0</v>
      </c>
      <c r="DI29">
        <v>802.00919999999996</v>
      </c>
      <c r="DJ29">
        <v>-8.9892307332518104</v>
      </c>
      <c r="DK29">
        <v>7.6907691216798</v>
      </c>
      <c r="DL29">
        <v>-3.0996000000000001</v>
      </c>
      <c r="DM29">
        <v>15</v>
      </c>
      <c r="DN29">
        <v>1599848985</v>
      </c>
      <c r="DO29" t="s">
        <v>356</v>
      </c>
      <c r="DP29">
        <v>1599848972.5</v>
      </c>
      <c r="DQ29">
        <v>1599848985</v>
      </c>
      <c r="DR29">
        <v>53</v>
      </c>
      <c r="DS29">
        <v>1.6E-2</v>
      </c>
      <c r="DT29">
        <v>-1E-3</v>
      </c>
      <c r="DU29">
        <v>-2.8769999999999998</v>
      </c>
      <c r="DV29">
        <v>-0.14899999999999999</v>
      </c>
      <c r="DW29">
        <v>400</v>
      </c>
      <c r="DX29">
        <v>13</v>
      </c>
      <c r="DY29">
        <v>0.31</v>
      </c>
      <c r="DZ29">
        <v>0.03</v>
      </c>
      <c r="EA29">
        <v>399.98953658536601</v>
      </c>
      <c r="EB29">
        <v>1.58885017442371E-3</v>
      </c>
      <c r="EC29">
        <v>4.69182462613741E-2</v>
      </c>
      <c r="ED29">
        <v>1</v>
      </c>
      <c r="EE29">
        <v>399.78648780487799</v>
      </c>
      <c r="EF29">
        <v>0.38579790940785902</v>
      </c>
      <c r="EG29">
        <v>4.1231719941426298E-2</v>
      </c>
      <c r="EH29">
        <v>1</v>
      </c>
      <c r="EI29">
        <v>13.2997268292683</v>
      </c>
      <c r="EJ29">
        <v>-3.6104529616725199E-3</v>
      </c>
      <c r="EK29">
        <v>8.0608187874480701E-4</v>
      </c>
      <c r="EL29">
        <v>1</v>
      </c>
      <c r="EM29">
        <v>17.1284243902439</v>
      </c>
      <c r="EN29">
        <v>-0.128736585365858</v>
      </c>
      <c r="EO29">
        <v>1.3576913340215E-2</v>
      </c>
      <c r="EP29">
        <v>1</v>
      </c>
      <c r="EQ29">
        <v>4</v>
      </c>
      <c r="ER29">
        <v>4</v>
      </c>
      <c r="ES29" t="s">
        <v>306</v>
      </c>
      <c r="ET29">
        <v>100</v>
      </c>
      <c r="EU29">
        <v>100</v>
      </c>
      <c r="EV29">
        <v>-2.8769999999999998</v>
      </c>
      <c r="EW29">
        <v>-0.14940000000000001</v>
      </c>
      <c r="EX29">
        <v>-2.87674999999996</v>
      </c>
      <c r="EY29">
        <v>0</v>
      </c>
      <c r="EZ29">
        <v>0</v>
      </c>
      <c r="FA29">
        <v>0</v>
      </c>
      <c r="FB29">
        <v>-0.149480952380948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0.7</v>
      </c>
      <c r="FK29">
        <v>0.5</v>
      </c>
      <c r="FL29">
        <v>2</v>
      </c>
      <c r="FM29">
        <v>480.04899999999998</v>
      </c>
      <c r="FN29">
        <v>508.17500000000001</v>
      </c>
      <c r="FO29">
        <v>22.032499999999999</v>
      </c>
      <c r="FP29">
        <v>27.0276</v>
      </c>
      <c r="FQ29">
        <v>30.000299999999999</v>
      </c>
      <c r="FR29">
        <v>27.017700000000001</v>
      </c>
      <c r="FS29">
        <v>27.001100000000001</v>
      </c>
      <c r="FT29">
        <v>20.357800000000001</v>
      </c>
      <c r="FU29">
        <v>0</v>
      </c>
      <c r="FV29">
        <v>0</v>
      </c>
      <c r="FW29">
        <v>22.0337</v>
      </c>
      <c r="FX29">
        <v>400</v>
      </c>
      <c r="FY29">
        <v>7.0820600000000002</v>
      </c>
      <c r="FZ29">
        <v>101.86</v>
      </c>
      <c r="GA29">
        <v>101.973</v>
      </c>
    </row>
    <row r="30" spans="1:183" x14ac:dyDescent="0.35">
      <c r="A30">
        <v>13</v>
      </c>
      <c r="B30">
        <v>1599850620.0999999</v>
      </c>
      <c r="C30">
        <v>2788.0999999046298</v>
      </c>
      <c r="D30" t="s">
        <v>357</v>
      </c>
      <c r="E30" t="s">
        <v>358</v>
      </c>
      <c r="F30">
        <v>1599850620.0999999</v>
      </c>
      <c r="G30">
        <f t="shared" si="0"/>
        <v>2.0774535030165884E-3</v>
      </c>
      <c r="H30">
        <f t="shared" si="1"/>
        <v>-1.2579598097963882</v>
      </c>
      <c r="I30">
        <f t="shared" si="2"/>
        <v>400.56799999999998</v>
      </c>
      <c r="J30">
        <f t="shared" si="3"/>
        <v>404.54271976382756</v>
      </c>
      <c r="K30">
        <f t="shared" si="4"/>
        <v>41.089062207813761</v>
      </c>
      <c r="L30">
        <f t="shared" si="5"/>
        <v>40.685353280039998</v>
      </c>
      <c r="M30">
        <f t="shared" si="6"/>
        <v>0.17450037516230105</v>
      </c>
      <c r="N30">
        <f t="shared" si="7"/>
        <v>2.9537591697167631</v>
      </c>
      <c r="O30">
        <f t="shared" si="8"/>
        <v>0.16896887499340812</v>
      </c>
      <c r="P30">
        <f t="shared" si="9"/>
        <v>0.10608792375479292</v>
      </c>
      <c r="Q30">
        <f t="shared" si="10"/>
        <v>1.9963409403257826E-3</v>
      </c>
      <c r="R30">
        <f t="shared" si="11"/>
        <v>23.210987762532262</v>
      </c>
      <c r="S30">
        <f t="shared" si="12"/>
        <v>23.004999999999999</v>
      </c>
      <c r="T30">
        <f t="shared" si="13"/>
        <v>2.8205751680554649</v>
      </c>
      <c r="U30">
        <f t="shared" si="14"/>
        <v>54.202307867331655</v>
      </c>
      <c r="V30">
        <f t="shared" si="15"/>
        <v>1.598962579503</v>
      </c>
      <c r="W30">
        <f t="shared" si="16"/>
        <v>2.9499898480645932</v>
      </c>
      <c r="X30">
        <f t="shared" si="17"/>
        <v>1.2216125885524649</v>
      </c>
      <c r="Y30">
        <f t="shared" si="18"/>
        <v>-91.615699483031548</v>
      </c>
      <c r="Z30">
        <f t="shared" si="19"/>
        <v>118.36536973713078</v>
      </c>
      <c r="AA30">
        <f t="shared" si="20"/>
        <v>8.3386053754096956</v>
      </c>
      <c r="AB30">
        <f t="shared" si="21"/>
        <v>35.090271970449251</v>
      </c>
      <c r="AC30">
        <v>14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54199.615438075125</v>
      </c>
      <c r="AH30" t="s">
        <v>359</v>
      </c>
      <c r="AI30">
        <v>10335.9</v>
      </c>
      <c r="AJ30">
        <v>829.47615384615403</v>
      </c>
      <c r="AK30">
        <v>3927.21</v>
      </c>
      <c r="AL30">
        <f t="shared" si="25"/>
        <v>3097.7338461538461</v>
      </c>
      <c r="AM30">
        <f t="shared" si="26"/>
        <v>0.78878742062529028</v>
      </c>
      <c r="AN30">
        <v>-1.25795980979639</v>
      </c>
      <c r="AO30" t="s">
        <v>355</v>
      </c>
      <c r="AP30" t="s">
        <v>355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-1.2579598097963882</v>
      </c>
      <c r="AW30" t="e">
        <f t="shared" si="30"/>
        <v>#DIV/0!</v>
      </c>
      <c r="AX30" t="e">
        <f t="shared" si="31"/>
        <v>#DIV/0!</v>
      </c>
      <c r="AY30">
        <f t="shared" si="32"/>
        <v>8.4550538040371573E-14</v>
      </c>
      <c r="AZ30" t="e">
        <f t="shared" si="33"/>
        <v>#DIV/0!</v>
      </c>
      <c r="BA30" t="s">
        <v>355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1.2677686964217516</v>
      </c>
      <c r="BH30" t="e">
        <f t="shared" si="39"/>
        <v>#DIV/0!</v>
      </c>
      <c r="BI30" t="e">
        <f t="shared" si="40"/>
        <v>#DIV/0!</v>
      </c>
      <c r="BJ30">
        <v>1759</v>
      </c>
      <c r="BK30">
        <v>300</v>
      </c>
      <c r="BL30">
        <v>300</v>
      </c>
      <c r="BM30">
        <v>300</v>
      </c>
      <c r="BN30">
        <v>10335.9</v>
      </c>
      <c r="BO30">
        <v>3906.3</v>
      </c>
      <c r="BP30">
        <v>-8.5742700000000002E-3</v>
      </c>
      <c r="BQ30">
        <v>20.32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1599850620.0999999</v>
      </c>
      <c r="BZ30">
        <v>400.56799999999998</v>
      </c>
      <c r="CA30">
        <v>400.05700000000002</v>
      </c>
      <c r="CB30">
        <v>15.742599999999999</v>
      </c>
      <c r="CC30">
        <v>13.2887</v>
      </c>
      <c r="CD30">
        <v>403.517</v>
      </c>
      <c r="CE30">
        <v>15.892099999999999</v>
      </c>
      <c r="CF30">
        <v>499.959</v>
      </c>
      <c r="CG30">
        <v>101.46899999999999</v>
      </c>
      <c r="CH30">
        <v>0.10015499999999999</v>
      </c>
      <c r="CI30">
        <v>23.7483</v>
      </c>
      <c r="CJ30">
        <v>23.004999999999999</v>
      </c>
      <c r="CK30">
        <v>999.9</v>
      </c>
      <c r="CL30">
        <v>0</v>
      </c>
      <c r="CM30">
        <v>0</v>
      </c>
      <c r="CN30">
        <v>9991.8799999999992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831.46</v>
      </c>
      <c r="CV30">
        <v>5.0011199999999999E-2</v>
      </c>
      <c r="CW30">
        <v>-16.43</v>
      </c>
      <c r="CX30">
        <v>-1.45</v>
      </c>
      <c r="CY30">
        <v>34.061999999999998</v>
      </c>
      <c r="CZ30">
        <v>38.811999999999998</v>
      </c>
      <c r="DA30">
        <v>36.5</v>
      </c>
      <c r="DB30">
        <v>38.375</v>
      </c>
      <c r="DC30">
        <v>36.375</v>
      </c>
      <c r="DD30">
        <v>0</v>
      </c>
      <c r="DE30">
        <v>0</v>
      </c>
      <c r="DF30">
        <v>0</v>
      </c>
      <c r="DG30">
        <v>1607.39999985695</v>
      </c>
      <c r="DH30">
        <v>0</v>
      </c>
      <c r="DI30">
        <v>829.47615384615403</v>
      </c>
      <c r="DJ30">
        <v>5.2369231248085804</v>
      </c>
      <c r="DK30">
        <v>-5.5073505653667096</v>
      </c>
      <c r="DL30">
        <v>-14.0042307692308</v>
      </c>
      <c r="DM30">
        <v>15</v>
      </c>
      <c r="DN30">
        <v>1599850636.0999999</v>
      </c>
      <c r="DO30" t="s">
        <v>360</v>
      </c>
      <c r="DP30">
        <v>1599850636.0999999</v>
      </c>
      <c r="DQ30">
        <v>1599848985</v>
      </c>
      <c r="DR30">
        <v>54</v>
      </c>
      <c r="DS30">
        <v>-7.2999999999999995E-2</v>
      </c>
      <c r="DT30">
        <v>-1E-3</v>
      </c>
      <c r="DU30">
        <v>-2.9489999999999998</v>
      </c>
      <c r="DV30">
        <v>-0.14899999999999999</v>
      </c>
      <c r="DW30">
        <v>400</v>
      </c>
      <c r="DX30">
        <v>13</v>
      </c>
      <c r="DY30">
        <v>0.28999999999999998</v>
      </c>
      <c r="DZ30">
        <v>0.03</v>
      </c>
      <c r="EA30">
        <v>399.98880000000003</v>
      </c>
      <c r="EB30">
        <v>0.142221388367437</v>
      </c>
      <c r="EC30">
        <v>3.4964410476943299E-2</v>
      </c>
      <c r="ED30">
        <v>0</v>
      </c>
      <c r="EE30">
        <v>400.64499999999998</v>
      </c>
      <c r="EF30">
        <v>9.1947467166667504E-2</v>
      </c>
      <c r="EG30">
        <v>1.2761269529321599E-2</v>
      </c>
      <c r="EH30">
        <v>1</v>
      </c>
      <c r="EI30">
        <v>13.2875175</v>
      </c>
      <c r="EJ30">
        <v>2.1849906191144801E-3</v>
      </c>
      <c r="EK30">
        <v>5.9702910314328895E-4</v>
      </c>
      <c r="EL30">
        <v>1</v>
      </c>
      <c r="EM30">
        <v>15.748037500000001</v>
      </c>
      <c r="EN30">
        <v>-2.2818011257278998E-3</v>
      </c>
      <c r="EO30">
        <v>1.82683982603849E-3</v>
      </c>
      <c r="EP30">
        <v>1</v>
      </c>
      <c r="EQ30">
        <v>3</v>
      </c>
      <c r="ER30">
        <v>4</v>
      </c>
      <c r="ES30" t="s">
        <v>300</v>
      </c>
      <c r="ET30">
        <v>100</v>
      </c>
      <c r="EU30">
        <v>100</v>
      </c>
      <c r="EV30">
        <v>-2.9489999999999998</v>
      </c>
      <c r="EW30">
        <v>-0.14949999999999999</v>
      </c>
      <c r="EX30">
        <v>-2.87674999999996</v>
      </c>
      <c r="EY30">
        <v>0</v>
      </c>
      <c r="EZ30">
        <v>0</v>
      </c>
      <c r="FA30">
        <v>0</v>
      </c>
      <c r="FB30">
        <v>-0.149480952380948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27.5</v>
      </c>
      <c r="FK30">
        <v>27.3</v>
      </c>
      <c r="FL30">
        <v>2</v>
      </c>
      <c r="FM30">
        <v>484.25599999999997</v>
      </c>
      <c r="FN30">
        <v>505.03399999999999</v>
      </c>
      <c r="FO30">
        <v>21.713899999999999</v>
      </c>
      <c r="FP30">
        <v>27.6905</v>
      </c>
      <c r="FQ30">
        <v>30.000299999999999</v>
      </c>
      <c r="FR30">
        <v>27.7042</v>
      </c>
      <c r="FS30">
        <v>27.695799999999998</v>
      </c>
      <c r="FT30">
        <v>20.3782</v>
      </c>
      <c r="FU30">
        <v>0</v>
      </c>
      <c r="FV30">
        <v>0</v>
      </c>
      <c r="FW30">
        <v>21.704799999999999</v>
      </c>
      <c r="FX30">
        <v>400</v>
      </c>
      <c r="FY30">
        <v>7.0820600000000002</v>
      </c>
      <c r="FZ30">
        <v>101.714</v>
      </c>
      <c r="GA30">
        <v>101.837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2020-09-11T13:57:11Z</dcterms:created>
  <dcterms:modified xsi:type="dcterms:W3CDTF">2020-09-21T13:55:08Z</dcterms:modified>
</cp:coreProperties>
</file>